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L C\Desktop\GABY 2022\PROCESSOS 2022\CONCORRENCIA\LIMPEZA PUBLICA - REAVISO\ARQUIVO  LICITANTE\"/>
    </mc:Choice>
  </mc:AlternateContent>
  <xr:revisionPtr revIDLastSave="0" documentId="13_ncr:1_{0B275075-B1F5-4C19-8F14-DA2F7D6C28CC}" xr6:coauthVersionLast="47" xr6:coauthVersionMax="47" xr10:uidLastSave="{00000000-0000-0000-0000-000000000000}"/>
  <bookViews>
    <workbookView xWindow="-120" yWindow="-120" windowWidth="20730" windowHeight="11160" tabRatio="783" xr2:uid="{00000000-000D-0000-FFFF-FFFF00000000}"/>
  </bookViews>
  <sheets>
    <sheet name="Orçamento Resumo" sheetId="8" r:id="rId1"/>
    <sheet name="Planilha Orçmentária" sheetId="2" r:id="rId2"/>
    <sheet name="Composição de custo" sheetId="7" r:id="rId3"/>
    <sheet name="Orçamento Cusva ABC Serviço" sheetId="9" r:id="rId4"/>
    <sheet name="CRONOGRAMA" sheetId="1" r:id="rId5"/>
    <sheet name="Memória de Cálculo" sheetId="11" r:id="rId6"/>
    <sheet name="BDI" sheetId="4" r:id="rId7"/>
    <sheet name="Encargos Sociais" sheetId="5" r:id="rId8"/>
  </sheets>
  <externalReferences>
    <externalReference r:id="rId9"/>
    <externalReference r:id="rId10"/>
  </externalReferences>
  <definedNames>
    <definedName name="ADFSGDHFGF">#REF!</definedName>
    <definedName name="AREA" localSheetId="0">#REF!</definedName>
    <definedName name="AREA">#REF!</definedName>
    <definedName name="ÁREA" localSheetId="0">#REF!</definedName>
    <definedName name="ÁREA">#REF!</definedName>
    <definedName name="_xlnm.Print_Area" localSheetId="6">BDI!$A$1:$G$59</definedName>
    <definedName name="_xlnm.Print_Area" localSheetId="4">CRONOGRAMA!$A$1:$O$42</definedName>
    <definedName name="_xlnm.Print_Area" localSheetId="7">'Encargos Sociais'!$A$1:$F$61</definedName>
    <definedName name="_xlnm.Print_Area" localSheetId="5">'Memória de Cálculo'!$A$1:$F$101</definedName>
    <definedName name="_xlnm.Print_Area" localSheetId="3">'Orçamento Cusva ABC Serviço'!$A$1:$H$41</definedName>
    <definedName name="_xlnm.Print_Area" localSheetId="0">'Orçamento Resumo'!$A$1:$F$25</definedName>
    <definedName name="AreaTeste">#REF!</definedName>
    <definedName name="AreaTeste2">#REF!</definedName>
    <definedName name="_xlnm.Database" localSheetId="0">[1]ORC!#REF!</definedName>
    <definedName name="_xlnm.Database">[1]ORC!#REF!</definedName>
    <definedName name="BDI" localSheetId="0">#REF!</definedName>
    <definedName name="BDI">#REF!</definedName>
    <definedName name="cccc">[2]ORC!#REF!</definedName>
    <definedName name="CélulaInicioPlanilha">#REF!</definedName>
    <definedName name="CélulaResumo">#REF!</definedName>
    <definedName name="erfer">[2]ORC!#REF!</definedName>
    <definedName name="FD">#REF!</definedName>
    <definedName name="JJJ">#REF!</definedName>
    <definedName name="JOAO">#REF!</definedName>
    <definedName name="OK">#REF!</definedName>
    <definedName name="OOO">#REF!</definedName>
    <definedName name="P.1" localSheetId="0">#REF!</definedName>
    <definedName name="P.1">#REF!</definedName>
    <definedName name="P.10" localSheetId="0">#REF!</definedName>
    <definedName name="P.10">#REF!</definedName>
    <definedName name="P.11" localSheetId="0">#REF!</definedName>
    <definedName name="P.11">#REF!</definedName>
    <definedName name="P.12" localSheetId="0">#REF!</definedName>
    <definedName name="P.12">#REF!</definedName>
    <definedName name="P.13" localSheetId="0">#REF!</definedName>
    <definedName name="P.13">#REF!</definedName>
    <definedName name="P.14" localSheetId="0">#REF!</definedName>
    <definedName name="P.14">#REF!</definedName>
    <definedName name="P.15" localSheetId="0">#REF!</definedName>
    <definedName name="P.15">#REF!</definedName>
    <definedName name="P.2" localSheetId="0">#REF!</definedName>
    <definedName name="P.2">#REF!</definedName>
    <definedName name="P.3" localSheetId="0">#REF!</definedName>
    <definedName name="P.3">#REF!</definedName>
    <definedName name="P.4" localSheetId="0">#REF!</definedName>
    <definedName name="P.4">#REF!</definedName>
    <definedName name="p.414" localSheetId="0">#REF!</definedName>
    <definedName name="p.414">#REF!</definedName>
    <definedName name="P.5" localSheetId="0">#REF!</definedName>
    <definedName name="P.5">#REF!</definedName>
    <definedName name="P.6" localSheetId="0">#REF!</definedName>
    <definedName name="P.6">#REF!</definedName>
    <definedName name="P.7" localSheetId="0">#REF!</definedName>
    <definedName name="P.7">#REF!</definedName>
    <definedName name="P.8" localSheetId="0">#REF!</definedName>
    <definedName name="P.8">#REF!</definedName>
    <definedName name="P.9" localSheetId="0">#REF!</definedName>
    <definedName name="P.9">#REF!</definedName>
    <definedName name="PP1.1" localSheetId="0">#REF!</definedName>
    <definedName name="PP1.1">#REF!</definedName>
    <definedName name="PP1.10" localSheetId="0">#REF!</definedName>
    <definedName name="PP1.10">#REF!</definedName>
    <definedName name="PP1.11" localSheetId="0">#REF!</definedName>
    <definedName name="PP1.11">#REF!</definedName>
    <definedName name="PP1.12" localSheetId="0">#REF!</definedName>
    <definedName name="PP1.12">#REF!</definedName>
    <definedName name="PP1.13" localSheetId="0">#REF!</definedName>
    <definedName name="PP1.13">#REF!</definedName>
    <definedName name="PP1.14" localSheetId="0">#REF!</definedName>
    <definedName name="PP1.14">#REF!</definedName>
    <definedName name="PP1.15" localSheetId="0">#REF!</definedName>
    <definedName name="PP1.15">#REF!</definedName>
    <definedName name="PP1.2" localSheetId="0">#REF!</definedName>
    <definedName name="PP1.2">#REF!</definedName>
    <definedName name="PP1.3" localSheetId="0">#REF!</definedName>
    <definedName name="PP1.3">#REF!</definedName>
    <definedName name="PP1.4" localSheetId="0">#REF!</definedName>
    <definedName name="PP1.4">#REF!</definedName>
    <definedName name="PP1.5" localSheetId="0">#REF!</definedName>
    <definedName name="PP1.5">#REF!</definedName>
    <definedName name="PP1.6" localSheetId="0">#REF!</definedName>
    <definedName name="PP1.6">#REF!</definedName>
    <definedName name="PP1.7" localSheetId="0">#REF!</definedName>
    <definedName name="PP1.7">#REF!</definedName>
    <definedName name="PP1.8" localSheetId="0">#REF!</definedName>
    <definedName name="PP1.8">#REF!</definedName>
    <definedName name="PP1.9" localSheetId="0">#REF!</definedName>
    <definedName name="PP1.9">#REF!</definedName>
    <definedName name="QUANT">#REF!</definedName>
    <definedName name="SSS">[2]ORC!#REF!</definedName>
    <definedName name="T.1" localSheetId="0">#REF!</definedName>
    <definedName name="T.1">#REF!</definedName>
    <definedName name="T.10" localSheetId="0">#REF!</definedName>
    <definedName name="T.10">#REF!</definedName>
    <definedName name="T.11" localSheetId="0">#REF!</definedName>
    <definedName name="T.11">#REF!</definedName>
    <definedName name="T.12" localSheetId="0">#REF!</definedName>
    <definedName name="T.12">#REF!</definedName>
    <definedName name="T.13" localSheetId="0">#REF!</definedName>
    <definedName name="T.13">#REF!</definedName>
    <definedName name="T.14" localSheetId="0">#REF!</definedName>
    <definedName name="T.14">#REF!</definedName>
    <definedName name="T.15" localSheetId="0">#REF!</definedName>
    <definedName name="T.15">#REF!</definedName>
    <definedName name="T.2" localSheetId="0">#REF!</definedName>
    <definedName name="T.2">#REF!</definedName>
    <definedName name="T.3" localSheetId="0">#REF!</definedName>
    <definedName name="T.3">#REF!</definedName>
    <definedName name="T.4" localSheetId="0">#REF!</definedName>
    <definedName name="T.4">#REF!</definedName>
    <definedName name="T.5" localSheetId="0">#REF!</definedName>
    <definedName name="T.5">#REF!</definedName>
    <definedName name="T.6" localSheetId="0">#REF!</definedName>
    <definedName name="T.6">#REF!</definedName>
    <definedName name="T.7" localSheetId="0">#REF!</definedName>
    <definedName name="T.7">#REF!</definedName>
    <definedName name="T.8" localSheetId="0">#REF!</definedName>
    <definedName name="T.8">#REF!</definedName>
    <definedName name="T.9" localSheetId="0">#REF!</definedName>
    <definedName name="T.9">#REF!</definedName>
    <definedName name="to">#REF!</definedName>
    <definedName name="TOT.P" localSheetId="0">#REF!</definedName>
    <definedName name="TOT.P">#REF!</definedName>
    <definedName name="TOT1.P" localSheetId="0">#REF!</definedName>
    <definedName name="TOT1.P">#REF!</definedName>
    <definedName name="TT.1" localSheetId="0">#REF!</definedName>
    <definedName name="TT.1">#REF!</definedName>
    <definedName name="TT.10" localSheetId="0">#REF!</definedName>
    <definedName name="TT.10">#REF!</definedName>
    <definedName name="TT.11" localSheetId="0">#REF!</definedName>
    <definedName name="TT.11">#REF!</definedName>
    <definedName name="TT.12" localSheetId="0">#REF!</definedName>
    <definedName name="TT.12">#REF!</definedName>
    <definedName name="TT.13" localSheetId="0">#REF!</definedName>
    <definedName name="TT.13">#REF!</definedName>
    <definedName name="TT.14" localSheetId="0">#REF!</definedName>
    <definedName name="TT.14">#REF!</definedName>
    <definedName name="TT.15" localSheetId="0">#REF!</definedName>
    <definedName name="TT.15">#REF!</definedName>
    <definedName name="TT.2" localSheetId="0">#REF!</definedName>
    <definedName name="TT.2">#REF!</definedName>
    <definedName name="TT.3" localSheetId="0">#REF!</definedName>
    <definedName name="TT.3">#REF!</definedName>
    <definedName name="TT.4" localSheetId="0">#REF!</definedName>
    <definedName name="TT.4">#REF!</definedName>
    <definedName name="TT.5" localSheetId="0">#REF!</definedName>
    <definedName name="TT.5">#REF!</definedName>
    <definedName name="TT.6" localSheetId="0">#REF!</definedName>
    <definedName name="TT.6">#REF!</definedName>
    <definedName name="TT.7" localSheetId="0">#REF!</definedName>
    <definedName name="TT.7">#REF!</definedName>
    <definedName name="TT.8" localSheetId="0">#REF!</definedName>
    <definedName name="TT.8">#REF!</definedName>
    <definedName name="TT.9" localSheetId="0">#REF!</definedName>
    <definedName name="TT.9">#REF!</definedName>
    <definedName name="xxx">[2]ORC!#REF!</definedName>
    <definedName name="XXXX">#REF!</definedName>
    <definedName name="xxxxx">#REF!</definedName>
    <definedName name="XXXXXXX">#REF!</definedName>
  </definedNames>
  <calcPr calcId="181029"/>
</workbook>
</file>

<file path=xl/calcChain.xml><?xml version="1.0" encoding="utf-8"?>
<calcChain xmlns="http://schemas.openxmlformats.org/spreadsheetml/2006/main">
  <c r="F59" i="5" l="1"/>
  <c r="J120" i="7"/>
  <c r="J84" i="7"/>
  <c r="J64" i="7" s="1"/>
  <c r="J109" i="7"/>
  <c r="J65" i="7"/>
  <c r="J50" i="7"/>
  <c r="J37" i="7"/>
  <c r="J24" i="7"/>
  <c r="G34" i="9"/>
  <c r="F34" i="9"/>
  <c r="F30" i="9"/>
  <c r="F29" i="9"/>
  <c r="F28" i="9"/>
  <c r="F27" i="9"/>
  <c r="F26" i="9"/>
  <c r="F25" i="9"/>
  <c r="F24" i="9"/>
  <c r="F94" i="7"/>
  <c r="J93" i="7"/>
  <c r="F100" i="7"/>
  <c r="J99" i="7"/>
  <c r="F106" i="7"/>
  <c r="J105" i="7"/>
  <c r="F113" i="7"/>
  <c r="J112" i="7"/>
  <c r="J119" i="7"/>
  <c r="F119" i="7"/>
  <c r="J118" i="7"/>
  <c r="H44" i="2"/>
  <c r="I44" i="2" s="1"/>
  <c r="J113" i="7"/>
  <c r="J114" i="7" s="1"/>
  <c r="J101" i="7"/>
  <c r="J62" i="7"/>
  <c r="I32" i="2"/>
  <c r="J58" i="7"/>
  <c r="J59" i="7"/>
  <c r="J60" i="7" s="1"/>
  <c r="F61" i="7" s="1"/>
  <c r="J61" i="7" s="1"/>
  <c r="I30" i="2"/>
  <c r="I31" i="2"/>
  <c r="I45" i="2"/>
  <c r="H32" i="2"/>
  <c r="H31" i="2"/>
  <c r="H45" i="2"/>
  <c r="D100" i="11"/>
  <c r="D68" i="11"/>
  <c r="D69" i="11" s="1"/>
  <c r="F35" i="2" s="1"/>
  <c r="D72" i="11"/>
  <c r="D73" i="11" s="1"/>
  <c r="F36" i="2" s="1"/>
  <c r="D76" i="11"/>
  <c r="D77" i="11" s="1"/>
  <c r="F37" i="2" s="1"/>
  <c r="D81" i="11"/>
  <c r="D82" i="11" s="1"/>
  <c r="F39" i="2" s="1"/>
  <c r="D85" i="11"/>
  <c r="D89" i="11"/>
  <c r="D90" i="11" s="1"/>
  <c r="F41" i="2" s="1"/>
  <c r="I41" i="2" s="1"/>
  <c r="F37" i="9" s="1"/>
  <c r="D93" i="11"/>
  <c r="E42" i="1"/>
  <c r="F42" i="1"/>
  <c r="G42" i="1"/>
  <c r="H42" i="1"/>
  <c r="I42" i="1"/>
  <c r="J42" i="1"/>
  <c r="K42" i="1"/>
  <c r="L42" i="1"/>
  <c r="M42" i="1"/>
  <c r="N42" i="1"/>
  <c r="O42" i="1"/>
  <c r="D42" i="1"/>
  <c r="C42" i="1" s="1"/>
  <c r="C38" i="1"/>
  <c r="I38" i="1" s="1"/>
  <c r="F23" i="9"/>
  <c r="J106" i="7"/>
  <c r="J107" i="7" s="1"/>
  <c r="J94" i="7"/>
  <c r="J95" i="7" s="1"/>
  <c r="F88" i="7"/>
  <c r="J88" i="7" s="1"/>
  <c r="J89" i="7" s="1"/>
  <c r="F81" i="7"/>
  <c r="J81" i="7" s="1"/>
  <c r="J82" i="7" s="1"/>
  <c r="F75" i="7"/>
  <c r="J75" i="7" s="1"/>
  <c r="J76" i="7" s="1"/>
  <c r="F69" i="7"/>
  <c r="J69" i="7" s="1"/>
  <c r="J70" i="7" s="1"/>
  <c r="F54" i="7"/>
  <c r="J54" i="7" s="1"/>
  <c r="J55" i="7" s="1"/>
  <c r="F47" i="7"/>
  <c r="J45" i="7"/>
  <c r="J46" i="7" s="1"/>
  <c r="I39" i="7"/>
  <c r="J39" i="7" s="1"/>
  <c r="J40" i="7" s="1"/>
  <c r="F41" i="7"/>
  <c r="I32" i="7"/>
  <c r="J32" i="7" s="1"/>
  <c r="J33" i="7" s="1"/>
  <c r="F34" i="7"/>
  <c r="F28" i="7"/>
  <c r="J28" i="7" s="1"/>
  <c r="E22" i="8"/>
  <c r="H42" i="2"/>
  <c r="H41" i="2"/>
  <c r="H40" i="2"/>
  <c r="H39" i="2"/>
  <c r="H37" i="2"/>
  <c r="H36" i="2"/>
  <c r="H35" i="2"/>
  <c r="H29" i="2"/>
  <c r="H28" i="2"/>
  <c r="H26" i="2"/>
  <c r="H25" i="2"/>
  <c r="F44" i="2"/>
  <c r="D62" i="11"/>
  <c r="C63" i="11" s="1"/>
  <c r="D63" i="11" s="1"/>
  <c r="F32" i="2" s="1"/>
  <c r="D58" i="11"/>
  <c r="C59" i="11" s="1"/>
  <c r="D59" i="11" s="1"/>
  <c r="F31" i="2" s="1"/>
  <c r="D53" i="11"/>
  <c r="C54" i="11" s="1"/>
  <c r="D54" i="11" s="1"/>
  <c r="F29" i="2" s="1"/>
  <c r="D38" i="11"/>
  <c r="A40" i="11" s="1"/>
  <c r="E40" i="11" s="1"/>
  <c r="E35" i="11"/>
  <c r="C42" i="11" s="1"/>
  <c r="E42" i="11" s="1"/>
  <c r="F28" i="2" s="1"/>
  <c r="E30" i="11"/>
  <c r="E31" i="11" s="1"/>
  <c r="F26" i="2" s="1"/>
  <c r="E26" i="11"/>
  <c r="E27" i="11" s="1"/>
  <c r="F25" i="2" s="1"/>
  <c r="F58" i="5"/>
  <c r="E58" i="5"/>
  <c r="D58" i="5"/>
  <c r="C58" i="5"/>
  <c r="F54" i="5"/>
  <c r="E54" i="5"/>
  <c r="D54" i="5"/>
  <c r="C54" i="5"/>
  <c r="F47" i="5"/>
  <c r="E47" i="5"/>
  <c r="D47" i="5"/>
  <c r="C47" i="5"/>
  <c r="F35" i="5"/>
  <c r="E35" i="5"/>
  <c r="D35" i="5"/>
  <c r="C35" i="5"/>
  <c r="G41" i="4"/>
  <c r="F40" i="4"/>
  <c r="G40" i="4" s="1"/>
  <c r="G38" i="4"/>
  <c r="G37" i="4"/>
  <c r="G36" i="4"/>
  <c r="G35" i="4"/>
  <c r="F34" i="4"/>
  <c r="G34" i="4" s="1"/>
  <c r="G30" i="4"/>
  <c r="G29" i="4"/>
  <c r="G28" i="4"/>
  <c r="G27" i="4"/>
  <c r="G26" i="4"/>
  <c r="F25" i="4"/>
  <c r="G25" i="4" s="1"/>
  <c r="J47" i="7" l="1"/>
  <c r="J34" i="7"/>
  <c r="J41" i="7"/>
  <c r="I43" i="2"/>
  <c r="K38" i="1"/>
  <c r="H42" i="7"/>
  <c r="J42" i="7" s="1"/>
  <c r="H35" i="7"/>
  <c r="H29" i="7"/>
  <c r="J29" i="7" s="1"/>
  <c r="D101" i="11"/>
  <c r="F45" i="2" s="1"/>
  <c r="I35" i="2"/>
  <c r="D86" i="11"/>
  <c r="F40" i="2" s="1"/>
  <c r="I40" i="2" s="1"/>
  <c r="F31" i="9" s="1"/>
  <c r="D94" i="11"/>
  <c r="F42" i="2" s="1"/>
  <c r="I42" i="2" s="1"/>
  <c r="F36" i="9" s="1"/>
  <c r="H48" i="7"/>
  <c r="J48" i="7" s="1"/>
  <c r="J38" i="1"/>
  <c r="L38" i="1"/>
  <c r="M38" i="1"/>
  <c r="F38" i="1"/>
  <c r="N38" i="1"/>
  <c r="G38" i="1"/>
  <c r="O38" i="1"/>
  <c r="D38" i="1"/>
  <c r="H38" i="1"/>
  <c r="E38" i="1"/>
  <c r="I39" i="2"/>
  <c r="F35" i="9" s="1"/>
  <c r="I26" i="2"/>
  <c r="I25" i="2"/>
  <c r="I36" i="2"/>
  <c r="F32" i="9" s="1"/>
  <c r="I37" i="2"/>
  <c r="F33" i="9" s="1"/>
  <c r="I28" i="2"/>
  <c r="I29" i="2"/>
  <c r="C59" i="5"/>
  <c r="D59" i="5"/>
  <c r="E59" i="5"/>
  <c r="F47" i="4"/>
  <c r="F38" i="9" l="1"/>
  <c r="G29" i="9" s="1"/>
  <c r="J35" i="7"/>
  <c r="I38" i="2"/>
  <c r="I34" i="2"/>
  <c r="I24" i="2"/>
  <c r="I27" i="2"/>
  <c r="G24" i="9" l="1"/>
  <c r="G27" i="9"/>
  <c r="G30" i="9"/>
  <c r="C34" i="1"/>
  <c r="E20" i="8"/>
  <c r="G37" i="9"/>
  <c r="G31" i="9"/>
  <c r="G28" i="9"/>
  <c r="G36" i="9"/>
  <c r="G26" i="9"/>
  <c r="G35" i="9"/>
  <c r="G33" i="9"/>
  <c r="G25" i="9"/>
  <c r="G23" i="9"/>
  <c r="G32" i="9"/>
  <c r="F39" i="9"/>
  <c r="C36" i="1"/>
  <c r="E21" i="8"/>
  <c r="I33" i="2"/>
  <c r="I34" i="1" l="1"/>
  <c r="L34" i="1"/>
  <c r="K34" i="1"/>
  <c r="D34" i="1"/>
  <c r="O34" i="1"/>
  <c r="N34" i="1"/>
  <c r="M34" i="1"/>
  <c r="F34" i="1"/>
  <c r="E34" i="1"/>
  <c r="G34" i="1"/>
  <c r="J34" i="1"/>
  <c r="H34" i="1"/>
  <c r="E23" i="8"/>
  <c r="D24" i="8" s="1"/>
  <c r="F25" i="8" s="1"/>
  <c r="C40" i="1"/>
  <c r="C41" i="1" s="1"/>
  <c r="M36" i="1"/>
  <c r="M41" i="1" s="1"/>
  <c r="I36" i="1"/>
  <c r="I41" i="1" s="1"/>
  <c r="H36" i="1"/>
  <c r="F36" i="1"/>
  <c r="G36" i="1"/>
  <c r="G41" i="1" s="1"/>
  <c r="O36" i="1"/>
  <c r="N36" i="1"/>
  <c r="J36" i="1"/>
  <c r="J41" i="1" s="1"/>
  <c r="E36" i="1"/>
  <c r="E41" i="1" s="1"/>
  <c r="L36" i="1"/>
  <c r="D36" i="1"/>
  <c r="K36" i="1"/>
  <c r="H37" i="9"/>
  <c r="J46" i="2"/>
  <c r="N41" i="1" l="1"/>
  <c r="K41" i="1"/>
  <c r="O41" i="1"/>
  <c r="F41" i="1"/>
  <c r="L40" i="1"/>
  <c r="L41" i="1" s="1"/>
  <c r="H40" i="1"/>
  <c r="H41" i="1" s="1"/>
  <c r="D40" i="1"/>
  <c r="D41" i="1" s="1"/>
  <c r="J47" i="2"/>
  <c r="J45" i="2"/>
  <c r="J32" i="2"/>
  <c r="J44" i="2"/>
  <c r="J31" i="2"/>
  <c r="J30" i="2"/>
  <c r="J41" i="2"/>
  <c r="J42" i="2"/>
  <c r="J43" i="2"/>
  <c r="J35" i="2"/>
  <c r="J28" i="2"/>
  <c r="J37" i="2"/>
  <c r="J26" i="2"/>
  <c r="J40" i="2"/>
  <c r="J25" i="2"/>
  <c r="J36" i="2"/>
  <c r="J29" i="2"/>
  <c r="J38" i="2"/>
  <c r="J39" i="2"/>
  <c r="J27" i="2"/>
  <c r="J34" i="2"/>
  <c r="J24" i="2"/>
  <c r="J33" i="2"/>
</calcChain>
</file>

<file path=xl/sharedStrings.xml><?xml version="1.0" encoding="utf-8"?>
<sst xmlns="http://schemas.openxmlformats.org/spreadsheetml/2006/main" count="904" uniqueCount="304">
  <si>
    <t>Item</t>
  </si>
  <si>
    <t>Descrição</t>
  </si>
  <si>
    <t xml:space="preserve"> 1 </t>
  </si>
  <si>
    <t xml:space="preserve"> 2 </t>
  </si>
  <si>
    <t>SINAPI</t>
  </si>
  <si>
    <t>UN</t>
  </si>
  <si>
    <t>H</t>
  </si>
  <si>
    <t xml:space="preserve"> 2.1 </t>
  </si>
  <si>
    <t xml:space="preserve"> 1.1 </t>
  </si>
  <si>
    <t>Total</t>
  </si>
  <si>
    <t>Valor Unit</t>
  </si>
  <si>
    <t>Quant.</t>
  </si>
  <si>
    <t>Und</t>
  </si>
  <si>
    <t>Banco</t>
  </si>
  <si>
    <t>Código</t>
  </si>
  <si>
    <t>Preço Total =&gt;</t>
  </si>
  <si>
    <t>Quant. =&gt;</t>
  </si>
  <si>
    <t>MO com LS =&gt;</t>
  </si>
  <si>
    <t>LS =&gt;</t>
  </si>
  <si>
    <t>MO sem LS =&gt;</t>
  </si>
  <si>
    <t>L</t>
  </si>
  <si>
    <t>Material</t>
  </si>
  <si>
    <t>Tipo</t>
  </si>
  <si>
    <t>Mão de Obra</t>
  </si>
  <si>
    <t>Planilha Orçamentária Analítica</t>
  </si>
  <si>
    <t>DESCRIÇÃO</t>
  </si>
  <si>
    <t>Administração Central</t>
  </si>
  <si>
    <t>Despesas Financeiras</t>
  </si>
  <si>
    <t>GRUPO A</t>
  </si>
  <si>
    <t>A.1</t>
  </si>
  <si>
    <t>INSS</t>
  </si>
  <si>
    <t>A.2</t>
  </si>
  <si>
    <t>SESI</t>
  </si>
  <si>
    <t>A.3</t>
  </si>
  <si>
    <t>SENAI</t>
  </si>
  <si>
    <t>A.4</t>
  </si>
  <si>
    <t>INCRA</t>
  </si>
  <si>
    <t>A.5</t>
  </si>
  <si>
    <t>SEBRAE</t>
  </si>
  <si>
    <t>Salário Educação</t>
  </si>
  <si>
    <t>FGTS</t>
  </si>
  <si>
    <t>GRUPO B</t>
  </si>
  <si>
    <t>B.1</t>
  </si>
  <si>
    <t>B.2</t>
  </si>
  <si>
    <t>B.3</t>
  </si>
  <si>
    <t>B.4</t>
  </si>
  <si>
    <t>13º Salário</t>
  </si>
  <si>
    <t>Licença Paternidade</t>
  </si>
  <si>
    <t>Faltas Justificadas</t>
  </si>
  <si>
    <t>Férias Gozadas</t>
  </si>
  <si>
    <t>Salário Maternidade</t>
  </si>
  <si>
    <t>GRUPO C</t>
  </si>
  <si>
    <t>C.1</t>
  </si>
  <si>
    <t>Aviso Prévio Indenizado</t>
  </si>
  <si>
    <t>Aviso Prévio Trabalhado</t>
  </si>
  <si>
    <t>Férias Indenizadas</t>
  </si>
  <si>
    <t>Indenização Adicional</t>
  </si>
  <si>
    <t>GRUPO D</t>
  </si>
  <si>
    <t>Composição</t>
  </si>
  <si>
    <t>Insumo</t>
  </si>
  <si>
    <t>CHOR - CUSTOS HORÁRIOS DE MÁQUINAS E EQUIPAMENTOS</t>
  </si>
  <si>
    <t>Equipamento</t>
  </si>
  <si>
    <t>Cronograma</t>
  </si>
  <si>
    <t>Planilha Orçamentária Resumida</t>
  </si>
  <si>
    <t>Peso (%)</t>
  </si>
  <si>
    <t>SECONCI</t>
  </si>
  <si>
    <t>Feriados</t>
  </si>
  <si>
    <t>ISS</t>
  </si>
  <si>
    <t>CPRB</t>
  </si>
  <si>
    <t>Não incide</t>
  </si>
  <si>
    <t xml:space="preserve"> 1.2 </t>
  </si>
  <si>
    <t>ENCARGOS SOCIAIS</t>
  </si>
  <si>
    <t>COMPOSIÇÃO DO BDI</t>
  </si>
  <si>
    <t xml:space="preserve"> 3 </t>
  </si>
  <si>
    <t>MATERIAL</t>
  </si>
  <si>
    <t>Valor Unit com BDI</t>
  </si>
  <si>
    <t xml:space="preserve"> 2.2 </t>
  </si>
  <si>
    <t xml:space="preserve"> 3.1 </t>
  </si>
  <si>
    <t xml:space="preserve"> 3.2 </t>
  </si>
  <si>
    <t>ORSE</t>
  </si>
  <si>
    <t>Valor do BDI =&gt;</t>
  </si>
  <si>
    <t>Valor com BDI =&gt;</t>
  </si>
  <si>
    <t xml:space="preserve"> 00004221 </t>
  </si>
  <si>
    <t>OLEO DIESEL COMBUSTIVEL COMUM</t>
  </si>
  <si>
    <t xml:space="preserve"> 00004093 </t>
  </si>
  <si>
    <t>MOTORISTA DE CAMINHAO</t>
  </si>
  <si>
    <t>BDI=25,00%</t>
  </si>
  <si>
    <t xml:space="preserve"> 53792 </t>
  </si>
  <si>
    <t>FERRAMENTAS</t>
  </si>
  <si>
    <t xml:space="preserve"> 00002711 </t>
  </si>
  <si>
    <t xml:space="preserve"> 00038403 </t>
  </si>
  <si>
    <t>E.P.I</t>
  </si>
  <si>
    <t xml:space="preserve"> 00012892 </t>
  </si>
  <si>
    <t>PAR</t>
  </si>
  <si>
    <t xml:space="preserve"> 00012893 </t>
  </si>
  <si>
    <t xml:space="preserve"> 1599 </t>
  </si>
  <si>
    <t>un</t>
  </si>
  <si>
    <t xml:space="preserve"> 00036152 </t>
  </si>
  <si>
    <t xml:space="preserve"> 7887 </t>
  </si>
  <si>
    <t xml:space="preserve"> 00038400 </t>
  </si>
  <si>
    <t>COLETA REGULAR DE LIXO</t>
  </si>
  <si>
    <t>VARRIÇÃO E CAPINA MANUAL DE VIAS E LOGRADOUROS</t>
  </si>
  <si>
    <t>SERVIÇO DE TRANSPORTE PARA COLETA DE LIXO</t>
  </si>
  <si>
    <t xml:space="preserve"> 4 </t>
  </si>
  <si>
    <t>FERRAMENTAS, E.P.I E MATERIAL</t>
  </si>
  <si>
    <t>Total Geral Para 1 Mês</t>
  </si>
  <si>
    <t>Total Geral Para 12 Meses</t>
  </si>
  <si>
    <t>Encarregado de Frente</t>
  </si>
  <si>
    <t>Ajudante / coleta domiciliar</t>
  </si>
  <si>
    <t>Ajudante / capina</t>
  </si>
  <si>
    <t>Ajudante / Varrição de rua</t>
  </si>
  <si>
    <t>Veículo de coleta e transporte do lixo</t>
  </si>
  <si>
    <t xml:space="preserve"> 4.1 </t>
  </si>
  <si>
    <t xml:space="preserve"> 4.1.1 </t>
  </si>
  <si>
    <t xml:space="preserve"> 4.1.2 </t>
  </si>
  <si>
    <t xml:space="preserve"> 4.1.3 </t>
  </si>
  <si>
    <t xml:space="preserve"> 4.2 </t>
  </si>
  <si>
    <t xml:space="preserve"> 4.2.1 </t>
  </si>
  <si>
    <t xml:space="preserve"> 4.2.2 </t>
  </si>
  <si>
    <t xml:space="preserve"> 4.2.3 </t>
  </si>
  <si>
    <t xml:space="preserve"> 4.2.4 </t>
  </si>
  <si>
    <t xml:space="preserve"> 4.3 </t>
  </si>
  <si>
    <t xml:space="preserve"> 4.3.1 </t>
  </si>
  <si>
    <t xml:space="preserve"> 4.3.2 </t>
  </si>
  <si>
    <t>Vassoura</t>
  </si>
  <si>
    <t>Peso Acumulado (%)</t>
  </si>
  <si>
    <t>Carro de mão, caçamba metálica e pneu macio</t>
  </si>
  <si>
    <t>Pá</t>
  </si>
  <si>
    <t>Enxada</t>
  </si>
  <si>
    <t>Luva de Proteção</t>
  </si>
  <si>
    <t>Bota de Proteção</t>
  </si>
  <si>
    <t>Máscara de Proteção</t>
  </si>
  <si>
    <t>Óculos de Proteção</t>
  </si>
  <si>
    <t>Saco de Lixo Plástico 50kg</t>
  </si>
  <si>
    <t>Composição das Despesas que incidem sobre o Custo Direto (CD)</t>
  </si>
  <si>
    <t>A</t>
  </si>
  <si>
    <t>Discriminação dos Custos Acessórios</t>
  </si>
  <si>
    <t>Garantia</t>
  </si>
  <si>
    <t>Taxa de risco</t>
  </si>
  <si>
    <t>Taxa de seguro</t>
  </si>
  <si>
    <t>Composição das despesas que incidem sobre o Preço de Venda (PV)</t>
  </si>
  <si>
    <t>B</t>
  </si>
  <si>
    <t>Discriminação das Despesas Tributárias</t>
  </si>
  <si>
    <t>PIS</t>
  </si>
  <si>
    <t>COFINS</t>
  </si>
  <si>
    <t>c</t>
  </si>
  <si>
    <t>Lucro bruto</t>
  </si>
  <si>
    <t>Remuneração bruta da empresa</t>
  </si>
  <si>
    <t>CÁLCULO DA TAXA DE BDI</t>
  </si>
  <si>
    <t>Fórmula do BDI:</t>
  </si>
  <si>
    <t>TAXA DE BDI:</t>
  </si>
  <si>
    <t>[</t>
  </si>
  <si>
    <t>(1+AC+S+R+G)x(1+DF)x(1+L)</t>
  </si>
  <si>
    <t>-1</t>
  </si>
  <si>
    <t>] X 100 =</t>
  </si>
  <si>
    <t>(1 - l)</t>
  </si>
  <si>
    <t>Onde:</t>
  </si>
  <si>
    <t>AC - taxa de administração central</t>
  </si>
  <si>
    <t>S - taxa de seguros</t>
  </si>
  <si>
    <t>R - taxa de riscos</t>
  </si>
  <si>
    <t>G - taxa de garantias</t>
  </si>
  <si>
    <t>DF - taxa de despesas financeiras</t>
  </si>
  <si>
    <t>L - taxa de lucro/remuneração</t>
  </si>
  <si>
    <t>l - taxa de incidência de impostos (PIS, COFINS, ISS, CPRB)</t>
  </si>
  <si>
    <t>ENCARGOS SOCIAIS SOBRE A MÃO DE OBRA</t>
  </si>
  <si>
    <t>CÓDIGO</t>
  </si>
  <si>
    <t>COM DESONERAÇÃO</t>
  </si>
  <si>
    <t>SEM DESONERAÇÃO</t>
  </si>
  <si>
    <t>HORISTA %</t>
  </si>
  <si>
    <t>MENSALISTA %</t>
  </si>
  <si>
    <t>A1</t>
  </si>
  <si>
    <t>A2</t>
  </si>
  <si>
    <t>A3</t>
  </si>
  <si>
    <t>A4</t>
  </si>
  <si>
    <t>A5</t>
  </si>
  <si>
    <t>A6</t>
  </si>
  <si>
    <t>A7</t>
  </si>
  <si>
    <t>Seguro contra Acidentes de Trabalho</t>
  </si>
  <si>
    <t>A8</t>
  </si>
  <si>
    <t>A9</t>
  </si>
  <si>
    <t>TOTAL</t>
  </si>
  <si>
    <t>B1</t>
  </si>
  <si>
    <t>Repouso Semanal Remunerado</t>
  </si>
  <si>
    <t>B2</t>
  </si>
  <si>
    <t>B3</t>
  </si>
  <si>
    <t>Auxílio - Enfermidade</t>
  </si>
  <si>
    <t>B4</t>
  </si>
  <si>
    <t>B5</t>
  </si>
  <si>
    <t>B6</t>
  </si>
  <si>
    <t>B7</t>
  </si>
  <si>
    <t>Dias de Chuva</t>
  </si>
  <si>
    <t>B8</t>
  </si>
  <si>
    <t>Auxílio Acidente de Trabalho</t>
  </si>
  <si>
    <t>B9</t>
  </si>
  <si>
    <t>B10</t>
  </si>
  <si>
    <t>C1</t>
  </si>
  <si>
    <t>C2</t>
  </si>
  <si>
    <t>C3</t>
  </si>
  <si>
    <t>C4</t>
  </si>
  <si>
    <t>Depósito Recisão Sem Justa Causa</t>
  </si>
  <si>
    <t>C5</t>
  </si>
  <si>
    <t xml:space="preserve">C </t>
  </si>
  <si>
    <t>D1</t>
  </si>
  <si>
    <t>Reincidência de Grupo A sobre  Grupo B</t>
  </si>
  <si>
    <t>D2</t>
  </si>
  <si>
    <t>Reincidência de Grupo A sobre Aviso Prévio Trabalhado e Reincidência de FGTS sobre Aviso Prévio Indenizado</t>
  </si>
  <si>
    <t xml:space="preserve">D </t>
  </si>
  <si>
    <t>TOTAL (A+B+C+D)</t>
  </si>
  <si>
    <r>
      <t xml:space="preserve">NOTAS: para o serviço de Limpeza Urbana no Municíopio de Santo Antônio dos Lopes utilizaremos Encargos Sociais Com Desoneração horista, cujo valor é de </t>
    </r>
    <r>
      <rPr>
        <b/>
        <u/>
        <sz val="11"/>
        <color theme="1"/>
        <rFont val="Calibri"/>
        <family val="2"/>
        <scheme val="minor"/>
      </rPr>
      <t>87,49%.</t>
    </r>
  </si>
  <si>
    <t>SERVIÇO DE LIMPEZA URBANA EM SANTO ANTÔNIO DOS LOPES MA</t>
  </si>
  <si>
    <t>1.1</t>
  </si>
  <si>
    <t>Encarregado de frente</t>
  </si>
  <si>
    <t>Hora/Dia</t>
  </si>
  <si>
    <t>Semana/Mês</t>
  </si>
  <si>
    <t>Dias/Semana</t>
  </si>
  <si>
    <t>Unid</t>
  </si>
  <si>
    <t>h/mês</t>
  </si>
  <si>
    <t>Quantidade</t>
  </si>
  <si>
    <t>1.2</t>
  </si>
  <si>
    <t>VARRIÇÃO E CAPINA DE VIAS E LOGRADOUROS PÚBLICOS</t>
  </si>
  <si>
    <t>2.1</t>
  </si>
  <si>
    <t>Dias/Mês</t>
  </si>
  <si>
    <t xml:space="preserve">Considerando que a largura de limpeza ao longo do meio fio é em média 0,30m, que representa uma média mensal de capinação de (31.984,00 m x dois lados x 0,30 m) 19.190,40 m², para cálculo consideramos 100% da extensão das ruas, cujo total é 31.984,00 m e que o rendimento estimado de um funcionário de capinação é de 100,00 m² por dia em uma jornada normal de 8 horas, desta forma durante uma semana de 44 horas a produção será de 550,00 m² e no mês de 4,30 semanas é de 2.365,00 m² </t>
  </si>
  <si>
    <t>Extensão total das ruas</t>
  </si>
  <si>
    <t>Lados</t>
  </si>
  <si>
    <t xml:space="preserve">Largura  </t>
  </si>
  <si>
    <t>Média mensal de capinação</t>
  </si>
  <si>
    <t>m²</t>
  </si>
  <si>
    <t>Média mensal de produção/funcionário (m²)</t>
  </si>
  <si>
    <t xml:space="preserve">Numero de funcionários </t>
  </si>
  <si>
    <t>Unid.</t>
  </si>
  <si>
    <t>funcionários</t>
  </si>
  <si>
    <t>Número de funcionários capinação (adotado)</t>
  </si>
  <si>
    <t>h/m/funcionários</t>
  </si>
  <si>
    <t>2.2</t>
  </si>
  <si>
    <t>Ajudante / varrição</t>
  </si>
  <si>
    <t>A velocidade média que adotamos neste trabalho, para um só ajudante no serviço de varrição é de 180 m/h, sendo assim, durante uma jornada diária normal (8 horas), a produção será de 1440,00 m.</t>
  </si>
  <si>
    <t>Mão de obra para varrição</t>
  </si>
  <si>
    <t>O número líquido de trabalhadores, isto é, a mão de obra necessária para varrição, é determinada da seguinte maneira:</t>
  </si>
  <si>
    <t>Nº de ajudantes = Extensão total / produção em metro por ajudante</t>
  </si>
  <si>
    <t>Como o total de varrição é de 31.984,00 m</t>
  </si>
  <si>
    <t>Número de ajudantes = (31.984,00,00/1440)</t>
  </si>
  <si>
    <t>hora/dia</t>
  </si>
  <si>
    <t>dia/mês</t>
  </si>
  <si>
    <t>SERVIÇO DE COLETA E TRANSPORTE DO LIXO</t>
  </si>
  <si>
    <t>3.1</t>
  </si>
  <si>
    <t>Motorista</t>
  </si>
  <si>
    <t>quantidade</t>
  </si>
  <si>
    <t>3.2</t>
  </si>
  <si>
    <t>Veículos de Transporte</t>
  </si>
  <si>
    <t>FERRAMENTAS, EPI e MATERIAIS</t>
  </si>
  <si>
    <t>4.1</t>
  </si>
  <si>
    <t>Ferrmentas</t>
  </si>
  <si>
    <t>4.1.1</t>
  </si>
  <si>
    <t>Compras/Ano</t>
  </si>
  <si>
    <t>Nº Meses</t>
  </si>
  <si>
    <t>unid/mês</t>
  </si>
  <si>
    <t>4.1.2</t>
  </si>
  <si>
    <t>4.1.3</t>
  </si>
  <si>
    <t>4.2</t>
  </si>
  <si>
    <t>EPI</t>
  </si>
  <si>
    <t>4.2.1</t>
  </si>
  <si>
    <t>4.2.2</t>
  </si>
  <si>
    <t>Bota de proteção</t>
  </si>
  <si>
    <t>4.2.3</t>
  </si>
  <si>
    <t>Máscara de proteção</t>
  </si>
  <si>
    <t>Óculos de proteção</t>
  </si>
  <si>
    <t>4.3</t>
  </si>
  <si>
    <t>Materiais</t>
  </si>
  <si>
    <t>4.3.1</t>
  </si>
  <si>
    <t>Saco de lixo plástico 50 kg</t>
  </si>
  <si>
    <t>4.3.2</t>
  </si>
  <si>
    <t>OBRA: LIMPEZA URBANA E COLETA DE LIXO</t>
  </si>
  <si>
    <t>BANCOS: SINAPI - 12/2021 - Maranhão // ORSE - 12/2021 - Sergipe</t>
  </si>
  <si>
    <t>Planilha Memória de Cálculo</t>
  </si>
  <si>
    <t>Planilha Curva ABC Serviços</t>
  </si>
  <si>
    <t>CNPJ: 06.172.720/0001-10</t>
  </si>
  <si>
    <t>SOLICITANTE: PREFEITURA MUNICIPAL DE SANTO ANTÔNIO DOS LOPES</t>
  </si>
  <si>
    <t>ENCARGOS SOCIAIS: 87,49% (HORA)</t>
  </si>
  <si>
    <t>LOCAL: SEDE DO MUNICIPIO DE SANTO ANTÔNIO DOS LOPES-MA</t>
  </si>
  <si>
    <t>und/mês</t>
  </si>
  <si>
    <t>Total para 1 mês</t>
  </si>
  <si>
    <t>TOTAL PARA 12 MESES</t>
  </si>
  <si>
    <t>BANCOS: SINAPI - 03/2022 - Maranhão // ORSE - 12/2021 - Sergipe</t>
  </si>
  <si>
    <t xml:space="preserve">Planilha Orçamentária </t>
  </si>
  <si>
    <t>Ajudante / varrição de rua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</si>
  <si>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</si>
  <si>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</si>
  <si>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</si>
  <si>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</si>
  <si>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</si>
  <si>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</si>
  <si>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</si>
  <si>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</si>
  <si>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</si>
  <si>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</si>
  <si>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</si>
  <si>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</si>
  <si>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Total Por Etapa para 12 meses</t>
  </si>
  <si>
    <t>PERCENTUAL/MÊS</t>
  </si>
  <si>
    <r>
      <t xml:space="preserve">Número de ajudantes = 22,21, então adotamos 22 ajudantes + 10% de reserva = </t>
    </r>
    <r>
      <rPr>
        <b/>
        <sz val="10"/>
        <rFont val="Arial"/>
        <family val="2"/>
      </rPr>
      <t>24</t>
    </r>
  </si>
  <si>
    <t>2..2</t>
  </si>
  <si>
    <t>Ferramenta</t>
  </si>
  <si>
    <t>4.2.4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</si>
</sst>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#,##0.00\ %"/>
    <numFmt numFmtId="165" formatCode="#,##0.0000000"/>
    <numFmt numFmtId="166" formatCode="[$-F800]dddd\,\ mmmm\ dd\,\ yyyy"/>
    <numFmt numFmtId="167" formatCode="[$R$-416]\ #,##0.00000;[Red]\-[$R$-416]\ #,##0.00000"/>
    <numFmt numFmtId="168" formatCode="#,##0.0000"/>
    <numFmt numFmtId="169" formatCode="&quot;R$&quot;\ #,##0.00"/>
  </numFmts>
  <fonts count="27" x14ac:knownFonts="1">
    <font>
      <sz val="11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name val="Tahoma"/>
      <family val="2"/>
    </font>
    <font>
      <sz val="12"/>
      <name val="Tahoma"/>
      <family val="2"/>
    </font>
    <font>
      <sz val="11"/>
      <name val="Tahoma"/>
      <family val="2"/>
    </font>
    <font>
      <b/>
      <sz val="11"/>
      <color theme="1"/>
      <name val="Tahoma"/>
      <family val="2"/>
    </font>
    <font>
      <b/>
      <sz val="11"/>
      <name val="Arial"/>
      <family val="1"/>
    </font>
    <font>
      <sz val="8"/>
      <name val="Arial"/>
      <family val="1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b/>
      <u/>
      <sz val="10"/>
      <name val="Verdana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12"/>
      <name val="Arial"/>
      <family val="2"/>
    </font>
    <font>
      <b/>
      <sz val="12"/>
      <name val="Arial"/>
      <family val="1"/>
    </font>
    <font>
      <b/>
      <sz val="12"/>
      <color rgb="FF000000"/>
      <name val="Arial"/>
      <family val="1"/>
    </font>
    <font>
      <sz val="12"/>
      <color rgb="FF000000"/>
      <name val="Arial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EFEFE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indexed="64"/>
      </right>
      <top style="thin">
        <color rgb="FFCCCCCC"/>
      </top>
      <bottom/>
      <diagonal/>
    </border>
    <border>
      <left style="thin">
        <color rgb="FFCCCCCC"/>
      </left>
      <right style="thin">
        <color indexed="64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</borders>
  <cellStyleXfs count="6">
    <xf numFmtId="0" fontId="0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15" fillId="0" borderId="0"/>
    <xf numFmtId="9" fontId="15" fillId="0" borderId="0" applyFont="0" applyFill="0" applyBorder="0" applyAlignment="0" applyProtection="0"/>
  </cellStyleXfs>
  <cellXfs count="275">
    <xf numFmtId="0" fontId="0" fillId="0" borderId="0" xfId="0"/>
    <xf numFmtId="0" fontId="3" fillId="0" borderId="0" xfId="0" applyFont="1"/>
    <xf numFmtId="44" fontId="0" fillId="0" borderId="0" xfId="0" applyNumberFormat="1"/>
    <xf numFmtId="44" fontId="3" fillId="0" borderId="0" xfId="0" applyNumberFormat="1" applyFont="1"/>
    <xf numFmtId="0" fontId="2" fillId="2" borderId="0" xfId="0" applyFont="1" applyFill="1" applyAlignment="1">
      <alignment horizontal="left" vertical="top" wrapText="1"/>
    </xf>
    <xf numFmtId="4" fontId="2" fillId="2" borderId="0" xfId="0" applyNumberFormat="1" applyFont="1" applyFill="1" applyAlignment="1">
      <alignment horizontal="right"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4" fontId="6" fillId="3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wrapText="1"/>
    </xf>
    <xf numFmtId="0" fontId="7" fillId="0" borderId="0" xfId="1" applyFont="1" applyAlignment="1">
      <alignment vertical="center"/>
    </xf>
    <xf numFmtId="0" fontId="7" fillId="0" borderId="0" xfId="1" applyFont="1"/>
    <xf numFmtId="0" fontId="8" fillId="0" borderId="0" xfId="1" applyFont="1"/>
    <xf numFmtId="10" fontId="10" fillId="5" borderId="0" xfId="3" applyNumberFormat="1" applyFont="1" applyFill="1"/>
    <xf numFmtId="10" fontId="7" fillId="0" borderId="0" xfId="3" applyNumberFormat="1" applyFo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 vertical="top" wrapText="1"/>
    </xf>
    <xf numFmtId="0" fontId="2" fillId="6" borderId="0" xfId="0" applyFont="1" applyFill="1" applyAlignment="1">
      <alignment horizontal="left" vertical="top" wrapText="1"/>
    </xf>
    <xf numFmtId="0" fontId="1" fillId="6" borderId="0" xfId="0" applyFont="1" applyFill="1" applyAlignment="1">
      <alignment horizontal="right" vertical="top" wrapText="1"/>
    </xf>
    <xf numFmtId="4" fontId="1" fillId="6" borderId="0" xfId="0" applyNumberFormat="1" applyFont="1" applyFill="1" applyAlignment="1">
      <alignment horizontal="right" vertical="top" wrapText="1"/>
    </xf>
    <xf numFmtId="0" fontId="2" fillId="4" borderId="1" xfId="0" applyFont="1" applyFill="1" applyBorder="1" applyAlignment="1">
      <alignment horizontal="right" vertical="top" wrapText="1"/>
    </xf>
    <xf numFmtId="0" fontId="6" fillId="3" borderId="0" xfId="0" applyFont="1" applyFill="1" applyAlignment="1">
      <alignment horizontal="left" vertical="top" wrapText="1"/>
    </xf>
    <xf numFmtId="2" fontId="0" fillId="0" borderId="0" xfId="0" applyNumberFormat="1"/>
    <xf numFmtId="164" fontId="6" fillId="3" borderId="1" xfId="0" applyNumberFormat="1" applyFont="1" applyFill="1" applyBorder="1" applyAlignment="1">
      <alignment horizontal="right" vertical="top" wrapText="1"/>
    </xf>
    <xf numFmtId="0" fontId="5" fillId="7" borderId="1" xfId="0" applyFont="1" applyFill="1" applyBorder="1" applyAlignment="1">
      <alignment horizontal="right" vertical="top" wrapText="1"/>
    </xf>
    <xf numFmtId="0" fontId="5" fillId="7" borderId="1" xfId="0" applyFont="1" applyFill="1" applyBorder="1" applyAlignment="1">
      <alignment horizontal="center" vertical="top" wrapText="1"/>
    </xf>
    <xf numFmtId="4" fontId="5" fillId="7" borderId="1" xfId="0" applyNumberFormat="1" applyFont="1" applyFill="1" applyBorder="1" applyAlignment="1">
      <alignment horizontal="right" vertical="top" wrapText="1"/>
    </xf>
    <xf numFmtId="0" fontId="5" fillId="7" borderId="2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4" fontId="6" fillId="3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center" vertical="top" wrapText="1"/>
    </xf>
    <xf numFmtId="0" fontId="5" fillId="6" borderId="0" xfId="0" applyFont="1" applyFill="1" applyAlignment="1">
      <alignment horizontal="right" vertical="top" wrapText="1"/>
    </xf>
    <xf numFmtId="4" fontId="5" fillId="6" borderId="0" xfId="0" applyNumberFormat="1" applyFont="1" applyFill="1" applyAlignment="1">
      <alignment horizontal="right" vertical="top" wrapText="1"/>
    </xf>
    <xf numFmtId="0" fontId="6" fillId="6" borderId="0" xfId="0" applyFont="1" applyFill="1" applyAlignment="1">
      <alignment horizontal="right" vertical="top" wrapText="1"/>
    </xf>
    <xf numFmtId="4" fontId="6" fillId="6" borderId="0" xfId="0" applyNumberFormat="1" applyFont="1" applyFill="1" applyAlignment="1">
      <alignment horizontal="right" vertical="top" wrapText="1"/>
    </xf>
    <xf numFmtId="0" fontId="6" fillId="6" borderId="0" xfId="0" applyFont="1" applyFill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0" fontId="5" fillId="6" borderId="0" xfId="0" applyFont="1" applyFill="1" applyAlignment="1">
      <alignment horizontal="center" vertical="top" wrapText="1"/>
    </xf>
    <xf numFmtId="0" fontId="2" fillId="6" borderId="0" xfId="0" applyFont="1" applyFill="1" applyAlignment="1">
      <alignment horizontal="center" vertical="top" wrapText="1"/>
    </xf>
    <xf numFmtId="4" fontId="1" fillId="2" borderId="0" xfId="0" applyNumberFormat="1" applyFont="1" applyFill="1" applyAlignment="1">
      <alignment horizontal="right" vertical="top" wrapText="1"/>
    </xf>
    <xf numFmtId="165" fontId="5" fillId="7" borderId="1" xfId="0" applyNumberFormat="1" applyFont="1" applyFill="1" applyBorder="1" applyAlignment="1">
      <alignment horizontal="right" vertical="top" wrapText="1"/>
    </xf>
    <xf numFmtId="165" fontId="2" fillId="4" borderId="1" xfId="0" applyNumberFormat="1" applyFont="1" applyFill="1" applyBorder="1" applyAlignment="1">
      <alignment horizontal="right" vertical="top" wrapText="1"/>
    </xf>
    <xf numFmtId="165" fontId="1" fillId="2" borderId="0" xfId="0" applyNumberFormat="1" applyFont="1" applyFill="1" applyAlignment="1">
      <alignment horizontal="right" vertical="top" wrapText="1"/>
    </xf>
    <xf numFmtId="0" fontId="0" fillId="6" borderId="0" xfId="0" applyFill="1"/>
    <xf numFmtId="4" fontId="0" fillId="0" borderId="0" xfId="0" applyNumberFormat="1"/>
    <xf numFmtId="0" fontId="5" fillId="8" borderId="1" xfId="0" applyFont="1" applyFill="1" applyBorder="1" applyAlignment="1">
      <alignment horizontal="right" vertical="top" wrapText="1"/>
    </xf>
    <xf numFmtId="0" fontId="5" fillId="8" borderId="1" xfId="0" applyFont="1" applyFill="1" applyBorder="1" applyAlignment="1">
      <alignment horizontal="center" vertical="top" wrapText="1"/>
    </xf>
    <xf numFmtId="4" fontId="5" fillId="8" borderId="1" xfId="0" applyNumberFormat="1" applyFont="1" applyFill="1" applyBorder="1" applyAlignment="1">
      <alignment horizontal="right" vertical="top" wrapText="1"/>
    </xf>
    <xf numFmtId="165" fontId="5" fillId="8" borderId="1" xfId="0" applyNumberFormat="1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right" vertical="top" wrapText="1"/>
    </xf>
    <xf numFmtId="0" fontId="5" fillId="7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4" fontId="13" fillId="6" borderId="0" xfId="0" applyNumberFormat="1" applyFont="1" applyFill="1"/>
    <xf numFmtId="167" fontId="16" fillId="0" borderId="11" xfId="4" applyNumberFormat="1" applyFont="1" applyBorder="1" applyAlignment="1">
      <alignment horizontal="center" vertical="center"/>
    </xf>
    <xf numFmtId="10" fontId="16" fillId="0" borderId="6" xfId="4" applyNumberFormat="1" applyFont="1" applyBorder="1" applyAlignment="1">
      <alignment horizontal="center" vertical="center"/>
    </xf>
    <xf numFmtId="168" fontId="16" fillId="0" borderId="13" xfId="4" applyNumberFormat="1" applyFont="1" applyBorder="1" applyAlignment="1">
      <alignment horizontal="center" vertical="center"/>
    </xf>
    <xf numFmtId="167" fontId="17" fillId="0" borderId="7" xfId="4" applyNumberFormat="1" applyFont="1" applyBorder="1" applyAlignment="1">
      <alignment vertical="center"/>
    </xf>
    <xf numFmtId="167" fontId="17" fillId="0" borderId="12" xfId="4" applyNumberFormat="1" applyFont="1" applyBorder="1" applyAlignment="1">
      <alignment vertical="center"/>
    </xf>
    <xf numFmtId="10" fontId="17" fillId="0" borderId="4" xfId="5" applyNumberFormat="1" applyFont="1" applyFill="1" applyBorder="1" applyAlignment="1">
      <alignment horizontal="center" vertical="center"/>
    </xf>
    <xf numFmtId="168" fontId="17" fillId="0" borderId="13" xfId="4" applyNumberFormat="1" applyFont="1" applyBorder="1" applyAlignment="1">
      <alignment horizontal="center" vertical="center"/>
    </xf>
    <xf numFmtId="168" fontId="17" fillId="0" borderId="15" xfId="4" applyNumberFormat="1" applyFont="1" applyBorder="1" applyAlignment="1">
      <alignment horizontal="center" vertical="center"/>
    </xf>
    <xf numFmtId="167" fontId="17" fillId="0" borderId="11" xfId="4" applyNumberFormat="1" applyFont="1" applyBorder="1" applyAlignment="1">
      <alignment horizontal="center" vertical="center"/>
    </xf>
    <xf numFmtId="167" fontId="17" fillId="0" borderId="12" xfId="4" applyNumberFormat="1" applyFont="1" applyBorder="1" applyAlignment="1">
      <alignment horizontal="center" vertical="center"/>
    </xf>
    <xf numFmtId="167" fontId="17" fillId="0" borderId="15" xfId="4" applyNumberFormat="1" applyFont="1" applyBorder="1" applyAlignment="1">
      <alignment horizontal="center" vertical="center"/>
    </xf>
    <xf numFmtId="167" fontId="16" fillId="0" borderId="14" xfId="4" applyNumberFormat="1" applyFont="1" applyBorder="1" applyAlignment="1">
      <alignment horizontal="center" vertical="center"/>
    </xf>
    <xf numFmtId="167" fontId="17" fillId="0" borderId="12" xfId="4" applyNumberFormat="1" applyFont="1" applyBorder="1" applyAlignment="1">
      <alignment horizontal="left" vertical="center"/>
    </xf>
    <xf numFmtId="10" fontId="17" fillId="0" borderId="4" xfId="4" applyNumberFormat="1" applyFont="1" applyBorder="1" applyAlignment="1">
      <alignment horizontal="center" vertical="center"/>
    </xf>
    <xf numFmtId="10" fontId="17" fillId="0" borderId="12" xfId="4" applyNumberFormat="1" applyFont="1" applyBorder="1" applyAlignment="1">
      <alignment horizontal="center" vertical="center"/>
    </xf>
    <xf numFmtId="167" fontId="16" fillId="0" borderId="7" xfId="4" applyNumberFormat="1" applyFont="1" applyBorder="1" applyAlignment="1">
      <alignment vertical="center"/>
    </xf>
    <xf numFmtId="167" fontId="16" fillId="0" borderId="12" xfId="4" applyNumberFormat="1" applyFont="1" applyBorder="1" applyAlignment="1">
      <alignment vertical="center"/>
    </xf>
    <xf numFmtId="10" fontId="17" fillId="0" borderId="12" xfId="5" applyNumberFormat="1" applyFont="1" applyFill="1" applyBorder="1" applyAlignment="1">
      <alignment horizontal="center" vertical="center"/>
    </xf>
    <xf numFmtId="167" fontId="16" fillId="0" borderId="16" xfId="4" applyNumberFormat="1" applyFont="1" applyBorder="1" applyAlignment="1">
      <alignment horizontal="center" vertical="center"/>
    </xf>
    <xf numFmtId="167" fontId="16" fillId="0" borderId="17" xfId="4" applyNumberFormat="1" applyFont="1" applyBorder="1" applyAlignment="1">
      <alignment horizontal="left" vertical="center"/>
    </xf>
    <xf numFmtId="167" fontId="16" fillId="0" borderId="18" xfId="4" applyNumberFormat="1" applyFont="1" applyBorder="1" applyAlignment="1">
      <alignment horizontal="center" vertical="center"/>
    </xf>
    <xf numFmtId="167" fontId="18" fillId="0" borderId="16" xfId="4" applyNumberFormat="1" applyFont="1" applyBorder="1" applyAlignment="1">
      <alignment horizontal="left" vertical="center"/>
    </xf>
    <xf numFmtId="167" fontId="17" fillId="0" borderId="20" xfId="4" applyNumberFormat="1" applyFont="1" applyBorder="1" applyAlignment="1">
      <alignment vertical="center"/>
    </xf>
    <xf numFmtId="167" fontId="16" fillId="0" borderId="0" xfId="4" applyNumberFormat="1" applyFont="1" applyAlignment="1">
      <alignment horizontal="left" vertical="center"/>
    </xf>
    <xf numFmtId="167" fontId="17" fillId="0" borderId="24" xfId="4" applyNumberFormat="1" applyFont="1" applyBorder="1" applyAlignment="1">
      <alignment horizontal="center" vertical="center"/>
    </xf>
    <xf numFmtId="167" fontId="17" fillId="0" borderId="25" xfId="4" applyNumberFormat="1" applyFont="1" applyBorder="1" applyAlignment="1">
      <alignment horizontal="center" vertical="center"/>
    </xf>
    <xf numFmtId="167" fontId="17" fillId="0" borderId="26" xfId="4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10" fontId="0" fillId="0" borderId="4" xfId="0" applyNumberFormat="1" applyBorder="1" applyAlignment="1">
      <alignment horizontal="center" vertical="center"/>
    </xf>
    <xf numFmtId="10" fontId="0" fillId="0" borderId="4" xfId="0" applyNumberFormat="1" applyBorder="1"/>
    <xf numFmtId="0" fontId="0" fillId="0" borderId="4" xfId="0" applyBorder="1" applyAlignment="1">
      <alignment wrapText="1"/>
    </xf>
    <xf numFmtId="0" fontId="14" fillId="6" borderId="4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/>
    </xf>
    <xf numFmtId="0" fontId="14" fillId="9" borderId="4" xfId="0" applyFont="1" applyFill="1" applyBorder="1"/>
    <xf numFmtId="10" fontId="14" fillId="9" borderId="4" xfId="0" applyNumberFormat="1" applyFont="1" applyFill="1" applyBorder="1" applyAlignment="1">
      <alignment horizontal="center" vertical="center"/>
    </xf>
    <xf numFmtId="10" fontId="14" fillId="11" borderId="4" xfId="0" applyNumberFormat="1" applyFont="1" applyFill="1" applyBorder="1" applyAlignment="1">
      <alignment horizontal="center" vertical="center"/>
    </xf>
    <xf numFmtId="167" fontId="16" fillId="0" borderId="12" xfId="4" applyNumberFormat="1" applyFont="1" applyBorder="1" applyAlignment="1">
      <alignment horizontal="center" vertical="center"/>
    </xf>
    <xf numFmtId="167" fontId="16" fillId="0" borderId="9" xfId="4" applyNumberFormat="1" applyFont="1" applyBorder="1" applyAlignment="1">
      <alignment horizontal="center" vertical="center"/>
    </xf>
    <xf numFmtId="167" fontId="16" fillId="0" borderId="10" xfId="4" applyNumberFormat="1" applyFont="1" applyBorder="1" applyAlignment="1">
      <alignment horizontal="center" vertical="center"/>
    </xf>
    <xf numFmtId="167" fontId="16" fillId="0" borderId="4" xfId="4" applyNumberFormat="1" applyFont="1" applyBorder="1" applyAlignment="1">
      <alignment horizontal="center" vertical="center"/>
    </xf>
    <xf numFmtId="167" fontId="16" fillId="0" borderId="15" xfId="4" applyNumberFormat="1" applyFont="1" applyBorder="1" applyAlignment="1">
      <alignment horizontal="center" vertical="center"/>
    </xf>
    <xf numFmtId="167" fontId="17" fillId="0" borderId="9" xfId="4" applyNumberFormat="1" applyFont="1" applyBorder="1" applyAlignment="1">
      <alignment horizontal="center" vertical="center"/>
    </xf>
    <xf numFmtId="167" fontId="17" fillId="0" borderId="0" xfId="4" applyNumberFormat="1" applyFont="1" applyAlignment="1">
      <alignment horizontal="center" vertical="center"/>
    </xf>
    <xf numFmtId="0" fontId="2" fillId="0" borderId="20" xfId="0" applyFont="1" applyBorder="1"/>
    <xf numFmtId="0" fontId="2" fillId="0" borderId="0" xfId="0" applyFont="1"/>
    <xf numFmtId="0" fontId="2" fillId="0" borderId="22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0" fillId="12" borderId="4" xfId="0" applyFill="1" applyBorder="1"/>
    <xf numFmtId="0" fontId="4" fillId="0" borderId="0" xfId="1"/>
    <xf numFmtId="0" fontId="3" fillId="0" borderId="30" xfId="1" applyFont="1" applyBorder="1" applyAlignment="1">
      <alignment horizontal="center" vertical="center"/>
    </xf>
    <xf numFmtId="0" fontId="4" fillId="0" borderId="20" xfId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22" xfId="1" applyBorder="1" applyAlignment="1">
      <alignment horizontal="center" vertical="center"/>
    </xf>
    <xf numFmtId="4" fontId="4" fillId="0" borderId="20" xfId="1" applyNumberFormat="1" applyBorder="1" applyAlignment="1">
      <alignment horizontal="center" vertical="center"/>
    </xf>
    <xf numFmtId="4" fontId="4" fillId="0" borderId="0" xfId="1" applyNumberFormat="1" applyAlignment="1">
      <alignment horizontal="center" vertical="center"/>
    </xf>
    <xf numFmtId="4" fontId="3" fillId="0" borderId="0" xfId="1" applyNumberFormat="1" applyFont="1" applyAlignment="1">
      <alignment vertical="center"/>
    </xf>
    <xf numFmtId="4" fontId="4" fillId="0" borderId="22" xfId="1" applyNumberFormat="1" applyBorder="1" applyAlignment="1">
      <alignment vertical="center"/>
    </xf>
    <xf numFmtId="4" fontId="3" fillId="0" borderId="28" xfId="1" applyNumberFormat="1" applyFont="1" applyBorder="1"/>
    <xf numFmtId="0" fontId="3" fillId="0" borderId="29" xfId="1" applyFont="1" applyBorder="1"/>
    <xf numFmtId="0" fontId="3" fillId="0" borderId="33" xfId="1" applyFont="1" applyBorder="1" applyAlignment="1">
      <alignment horizontal="center" vertical="center"/>
    </xf>
    <xf numFmtId="0" fontId="3" fillId="0" borderId="31" xfId="1" applyFont="1" applyBorder="1"/>
    <xf numFmtId="0" fontId="3" fillId="0" borderId="32" xfId="1" applyFont="1" applyBorder="1" applyAlignment="1">
      <alignment horizontal="left"/>
    </xf>
    <xf numFmtId="0" fontId="4" fillId="0" borderId="22" xfId="1" applyBorder="1" applyAlignment="1">
      <alignment horizontal="left"/>
    </xf>
    <xf numFmtId="0" fontId="3" fillId="0" borderId="2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4" fontId="4" fillId="0" borderId="0" xfId="1" applyNumberFormat="1" applyAlignment="1">
      <alignment wrapText="1"/>
    </xf>
    <xf numFmtId="0" fontId="4" fillId="0" borderId="22" xfId="1" applyBorder="1" applyAlignment="1">
      <alignment horizontal="center" wrapText="1"/>
    </xf>
    <xf numFmtId="0" fontId="4" fillId="0" borderId="0" xfId="1" applyAlignment="1">
      <alignment horizontal="center" vertical="center" wrapText="1"/>
    </xf>
    <xf numFmtId="0" fontId="4" fillId="0" borderId="22" xfId="1" applyBorder="1" applyAlignment="1">
      <alignment horizontal="center" vertical="center" wrapText="1"/>
    </xf>
    <xf numFmtId="4" fontId="4" fillId="0" borderId="0" xfId="1" applyNumberFormat="1" applyAlignment="1">
      <alignment horizontal="center"/>
    </xf>
    <xf numFmtId="0" fontId="4" fillId="0" borderId="22" xfId="1" applyBorder="1"/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20" xfId="1" applyBorder="1"/>
    <xf numFmtId="0" fontId="4" fillId="0" borderId="0" xfId="1" applyAlignment="1">
      <alignment horizontal="center"/>
    </xf>
    <xf numFmtId="4" fontId="4" fillId="0" borderId="0" xfId="1" applyNumberFormat="1"/>
    <xf numFmtId="0" fontId="4" fillId="0" borderId="27" xfId="1" applyBorder="1"/>
    <xf numFmtId="4" fontId="4" fillId="0" borderId="28" xfId="1" applyNumberFormat="1" applyBorder="1"/>
    <xf numFmtId="0" fontId="3" fillId="0" borderId="28" xfId="1" applyFont="1" applyBorder="1"/>
    <xf numFmtId="0" fontId="4" fillId="0" borderId="29" xfId="1" applyBorder="1"/>
    <xf numFmtId="0" fontId="4" fillId="0" borderId="30" xfId="1" applyBorder="1" applyAlignment="1">
      <alignment horizontal="center" vertical="center"/>
    </xf>
    <xf numFmtId="0" fontId="4" fillId="0" borderId="31" xfId="1" applyBorder="1" applyAlignment="1">
      <alignment horizontal="center" vertical="center"/>
    </xf>
    <xf numFmtId="0" fontId="4" fillId="0" borderId="32" xfId="1" applyBorder="1" applyAlignment="1">
      <alignment horizontal="center" vertical="center"/>
    </xf>
    <xf numFmtId="4" fontId="4" fillId="0" borderId="20" xfId="1" applyNumberFormat="1" applyBorder="1"/>
    <xf numFmtId="0" fontId="4" fillId="0" borderId="27" xfId="1" applyBorder="1" applyAlignment="1">
      <alignment horizontal="center"/>
    </xf>
    <xf numFmtId="0" fontId="3" fillId="0" borderId="31" xfId="1" applyFont="1" applyBorder="1" applyAlignment="1">
      <alignment horizontal="left"/>
    </xf>
    <xf numFmtId="4" fontId="3" fillId="0" borderId="0" xfId="1" applyNumberFormat="1" applyFont="1"/>
    <xf numFmtId="0" fontId="3" fillId="0" borderId="0" xfId="1" applyFont="1"/>
    <xf numFmtId="0" fontId="3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22" xfId="1" applyFont="1" applyBorder="1" applyAlignment="1">
      <alignment horizontal="left"/>
    </xf>
    <xf numFmtId="4" fontId="4" fillId="0" borderId="27" xfId="1" applyNumberFormat="1" applyBorder="1"/>
    <xf numFmtId="0" fontId="4" fillId="0" borderId="31" xfId="1" applyBorder="1"/>
    <xf numFmtId="0" fontId="4" fillId="0" borderId="32" xfId="1" applyBorder="1"/>
    <xf numFmtId="0" fontId="3" fillId="12" borderId="27" xfId="1" applyFont="1" applyFill="1" applyBorder="1" applyAlignment="1">
      <alignment horizontal="center"/>
    </xf>
    <xf numFmtId="0" fontId="3" fillId="12" borderId="33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wrapText="1"/>
    </xf>
    <xf numFmtId="0" fontId="24" fillId="2" borderId="1" xfId="0" applyFont="1" applyFill="1" applyBorder="1" applyAlignment="1">
      <alignment horizontal="left" vertical="top" wrapText="1"/>
    </xf>
    <xf numFmtId="4" fontId="4" fillId="0" borderId="20" xfId="1" applyNumberFormat="1" applyBorder="1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10" fontId="5" fillId="8" borderId="1" xfId="0" applyNumberFormat="1" applyFont="1" applyFill="1" applyBorder="1" applyAlignment="1">
      <alignment horizontal="right" vertical="top" wrapText="1"/>
    </xf>
    <xf numFmtId="0" fontId="24" fillId="2" borderId="36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right" vertical="top" wrapText="1"/>
    </xf>
    <xf numFmtId="4" fontId="25" fillId="3" borderId="4" xfId="0" applyNumberFormat="1" applyFont="1" applyFill="1" applyBorder="1" applyAlignment="1">
      <alignment horizontal="right" vertical="top" wrapText="1"/>
    </xf>
    <xf numFmtId="0" fontId="25" fillId="3" borderId="1" xfId="0" applyFont="1" applyFill="1" applyBorder="1" applyAlignment="1">
      <alignment horizontal="center" vertical="top" wrapText="1"/>
    </xf>
    <xf numFmtId="10" fontId="26" fillId="3" borderId="4" xfId="0" applyNumberFormat="1" applyFont="1" applyFill="1" applyBorder="1" applyAlignment="1">
      <alignment horizontal="center" vertical="center" wrapText="1"/>
    </xf>
    <xf numFmtId="169" fontId="25" fillId="3" borderId="4" xfId="0" applyNumberFormat="1" applyFont="1" applyFill="1" applyBorder="1" applyAlignment="1">
      <alignment horizontal="center" vertical="center" wrapText="1"/>
    </xf>
    <xf numFmtId="169" fontId="26" fillId="3" borderId="4" xfId="0" applyNumberFormat="1" applyFont="1" applyFill="1" applyBorder="1" applyAlignment="1">
      <alignment horizontal="center" vertical="center" wrapText="1"/>
    </xf>
    <xf numFmtId="169" fontId="24" fillId="2" borderId="0" xfId="0" applyNumberFormat="1" applyFont="1" applyFill="1" applyAlignment="1">
      <alignment horizontal="right" vertical="top" wrapText="1"/>
    </xf>
    <xf numFmtId="169" fontId="24" fillId="2" borderId="0" xfId="0" applyNumberFormat="1" applyFont="1" applyFill="1" applyAlignment="1">
      <alignment horizontal="left" vertical="top" wrapText="1"/>
    </xf>
    <xf numFmtId="10" fontId="24" fillId="2" borderId="0" xfId="0" applyNumberFormat="1" applyFont="1" applyFill="1" applyAlignment="1">
      <alignment horizontal="right" vertical="top" wrapText="1"/>
    </xf>
    <xf numFmtId="10" fontId="24" fillId="2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0" fontId="11" fillId="2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wrapText="1"/>
    </xf>
    <xf numFmtId="0" fontId="1" fillId="6" borderId="0" xfId="0" applyFont="1" applyFill="1" applyAlignment="1">
      <alignment horizontal="left" vertical="top" wrapText="1"/>
    </xf>
    <xf numFmtId="0" fontId="1" fillId="6" borderId="0" xfId="0" applyFont="1" applyFill="1" applyAlignment="1">
      <alignment horizontal="right" vertical="top" wrapText="1"/>
    </xf>
    <xf numFmtId="0" fontId="3" fillId="2" borderId="3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4" fontId="1" fillId="2" borderId="0" xfId="0" applyNumberFormat="1" applyFont="1" applyFill="1" applyAlignment="1">
      <alignment horizontal="right" vertical="top" wrapText="1"/>
    </xf>
    <xf numFmtId="0" fontId="1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right" vertical="top" wrapText="1"/>
    </xf>
    <xf numFmtId="0" fontId="5" fillId="8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center" wrapText="1"/>
    </xf>
    <xf numFmtId="0" fontId="25" fillId="3" borderId="36" xfId="0" applyFont="1" applyFill="1" applyBorder="1" applyAlignment="1">
      <alignment horizontal="center" vertical="center" wrapText="1"/>
    </xf>
    <xf numFmtId="0" fontId="25" fillId="3" borderId="39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left" vertical="top" wrapText="1"/>
    </xf>
    <xf numFmtId="0" fontId="23" fillId="6" borderId="3" xfId="0" applyFont="1" applyFill="1" applyBorder="1" applyAlignment="1">
      <alignment horizontal="center" vertical="center" wrapText="1"/>
    </xf>
    <xf numFmtId="0" fontId="25" fillId="3" borderId="37" xfId="0" applyFont="1" applyFill="1" applyBorder="1" applyAlignment="1">
      <alignment horizontal="left" vertical="center" wrapText="1"/>
    </xf>
    <xf numFmtId="0" fontId="25" fillId="3" borderId="38" xfId="0" applyFont="1" applyFill="1" applyBorder="1" applyAlignment="1">
      <alignment horizontal="left" vertical="center" wrapText="1"/>
    </xf>
    <xf numFmtId="0" fontId="3" fillId="12" borderId="34" xfId="1" applyFont="1" applyFill="1" applyBorder="1" applyAlignment="1">
      <alignment horizontal="left"/>
    </xf>
    <xf numFmtId="0" fontId="3" fillId="12" borderId="35" xfId="1" applyFont="1" applyFill="1" applyBorder="1" applyAlignment="1">
      <alignment horizontal="left"/>
    </xf>
    <xf numFmtId="0" fontId="3" fillId="0" borderId="34" xfId="1" applyFont="1" applyBorder="1" applyAlignment="1">
      <alignment horizontal="left"/>
    </xf>
    <xf numFmtId="0" fontId="3" fillId="0" borderId="35" xfId="1" applyFont="1" applyBorder="1" applyAlignment="1">
      <alignment horizontal="left"/>
    </xf>
    <xf numFmtId="0" fontId="4" fillId="0" borderId="30" xfId="1" applyBorder="1" applyAlignment="1">
      <alignment horizontal="left" wrapText="1"/>
    </xf>
    <xf numFmtId="0" fontId="4" fillId="0" borderId="31" xfId="1" applyBorder="1" applyAlignment="1">
      <alignment horizontal="left" wrapText="1"/>
    </xf>
    <xf numFmtId="0" fontId="4" fillId="0" borderId="32" xfId="1" applyBorder="1" applyAlignment="1">
      <alignment horizontal="left" wrapText="1"/>
    </xf>
    <xf numFmtId="0" fontId="4" fillId="0" borderId="20" xfId="1" applyBorder="1" applyAlignment="1">
      <alignment horizontal="left" wrapText="1"/>
    </xf>
    <xf numFmtId="0" fontId="4" fillId="0" borderId="0" xfId="1" applyAlignment="1">
      <alignment horizontal="left" wrapText="1"/>
    </xf>
    <xf numFmtId="0" fontId="4" fillId="0" borderId="22" xfId="1" applyBorder="1" applyAlignment="1">
      <alignment horizontal="left" wrapText="1"/>
    </xf>
    <xf numFmtId="4" fontId="4" fillId="0" borderId="20" xfId="1" applyNumberFormat="1" applyBorder="1" applyAlignment="1">
      <alignment horizontal="center"/>
    </xf>
    <xf numFmtId="0" fontId="4" fillId="0" borderId="0" xfId="1" applyAlignment="1">
      <alignment horizontal="center"/>
    </xf>
    <xf numFmtId="4" fontId="4" fillId="0" borderId="0" xfId="1" applyNumberFormat="1" applyAlignment="1">
      <alignment horizontal="center"/>
    </xf>
    <xf numFmtId="0" fontId="4" fillId="0" borderId="20" xfId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27" xfId="1" applyBorder="1" applyAlignment="1">
      <alignment horizontal="center"/>
    </xf>
    <xf numFmtId="0" fontId="4" fillId="0" borderId="28" xfId="1" applyBorder="1" applyAlignment="1">
      <alignment horizontal="center"/>
    </xf>
    <xf numFmtId="4" fontId="4" fillId="0" borderId="28" xfId="1" applyNumberFormat="1" applyBorder="1" applyAlignment="1">
      <alignment horizontal="center"/>
    </xf>
    <xf numFmtId="0" fontId="4" fillId="0" borderId="30" xfId="1" applyBorder="1" applyAlignment="1">
      <alignment horizontal="center"/>
    </xf>
    <xf numFmtId="0" fontId="4" fillId="0" borderId="31" xfId="1" applyBorder="1" applyAlignment="1">
      <alignment horizontal="center"/>
    </xf>
    <xf numFmtId="4" fontId="4" fillId="0" borderId="20" xfId="1" applyNumberFormat="1" applyBorder="1" applyAlignment="1">
      <alignment horizontal="center" vertical="center"/>
    </xf>
    <xf numFmtId="4" fontId="4" fillId="0" borderId="0" xfId="1" applyNumberFormat="1" applyAlignment="1">
      <alignment horizontal="center" vertical="center"/>
    </xf>
    <xf numFmtId="0" fontId="4" fillId="0" borderId="20" xfId="1" applyBorder="1" applyAlignment="1">
      <alignment horizontal="left" vertical="center" wrapText="1"/>
    </xf>
    <xf numFmtId="0" fontId="4" fillId="0" borderId="0" xfId="1" applyAlignment="1">
      <alignment horizontal="left" vertical="center" wrapText="1"/>
    </xf>
    <xf numFmtId="0" fontId="4" fillId="0" borderId="22" xfId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4" fontId="4" fillId="0" borderId="0" xfId="1" applyNumberFormat="1" applyAlignment="1">
      <alignment horizontal="center" wrapText="1"/>
    </xf>
    <xf numFmtId="0" fontId="23" fillId="2" borderId="9" xfId="0" applyFont="1" applyFill="1" applyBorder="1" applyAlignment="1">
      <alignment horizontal="center" wrapText="1"/>
    </xf>
    <xf numFmtId="0" fontId="4" fillId="10" borderId="14" xfId="1" applyFill="1" applyBorder="1" applyAlignment="1">
      <alignment horizontal="left" wrapText="1"/>
    </xf>
    <xf numFmtId="0" fontId="4" fillId="10" borderId="4" xfId="1" applyFill="1" applyBorder="1" applyAlignment="1">
      <alignment horizontal="left" wrapText="1"/>
    </xf>
    <xf numFmtId="0" fontId="4" fillId="10" borderId="13" xfId="1" applyFill="1" applyBorder="1" applyAlignment="1">
      <alignment horizontal="left" wrapText="1"/>
    </xf>
    <xf numFmtId="0" fontId="3" fillId="12" borderId="28" xfId="1" applyFont="1" applyFill="1" applyBorder="1" applyAlignment="1">
      <alignment horizontal="left"/>
    </xf>
    <xf numFmtId="0" fontId="3" fillId="12" borderId="29" xfId="1" applyFont="1" applyFill="1" applyBorder="1" applyAlignment="1">
      <alignment horizontal="left"/>
    </xf>
    <xf numFmtId="0" fontId="3" fillId="0" borderId="31" xfId="1" applyFont="1" applyBorder="1" applyAlignment="1">
      <alignment horizontal="left"/>
    </xf>
    <xf numFmtId="0" fontId="3" fillId="0" borderId="32" xfId="1" applyFont="1" applyBorder="1" applyAlignment="1">
      <alignment horizontal="left"/>
    </xf>
    <xf numFmtId="167" fontId="17" fillId="0" borderId="20" xfId="4" applyNumberFormat="1" applyFont="1" applyBorder="1" applyAlignment="1">
      <alignment horizontal="right" vertical="center"/>
    </xf>
    <xf numFmtId="167" fontId="17" fillId="0" borderId="8" xfId="4" applyNumberFormat="1" applyFont="1" applyBorder="1" applyAlignment="1">
      <alignment horizontal="right" vertical="center"/>
    </xf>
    <xf numFmtId="167" fontId="17" fillId="0" borderId="0" xfId="4" quotePrefix="1" applyNumberFormat="1" applyFont="1" applyAlignment="1">
      <alignment horizontal="center" vertical="center"/>
    </xf>
    <xf numFmtId="167" fontId="17" fillId="0" borderId="9" xfId="4" applyNumberFormat="1" applyFont="1" applyBorder="1" applyAlignment="1">
      <alignment horizontal="center" vertical="center"/>
    </xf>
    <xf numFmtId="167" fontId="17" fillId="0" borderId="0" xfId="4" applyNumberFormat="1" applyFont="1" applyAlignment="1">
      <alignment horizontal="left" vertical="center"/>
    </xf>
    <xf numFmtId="167" fontId="17" fillId="0" borderId="9" xfId="4" quotePrefix="1" applyNumberFormat="1" applyFont="1" applyBorder="1" applyAlignment="1">
      <alignment horizontal="left" vertical="center"/>
    </xf>
    <xf numFmtId="10" fontId="19" fillId="0" borderId="21" xfId="5" applyNumberFormat="1" applyFont="1" applyFill="1" applyBorder="1" applyAlignment="1">
      <alignment horizontal="center" vertical="center"/>
    </xf>
    <xf numFmtId="10" fontId="19" fillId="0" borderId="22" xfId="5" applyNumberFormat="1" applyFont="1" applyFill="1" applyBorder="1" applyAlignment="1">
      <alignment horizontal="center" vertical="center"/>
    </xf>
    <xf numFmtId="10" fontId="19" fillId="0" borderId="23" xfId="5" applyNumberFormat="1" applyFont="1" applyFill="1" applyBorder="1" applyAlignment="1">
      <alignment horizontal="center" vertical="center"/>
    </xf>
    <xf numFmtId="10" fontId="19" fillId="0" borderId="10" xfId="5" applyNumberFormat="1" applyFont="1" applyFill="1" applyBorder="1" applyAlignment="1">
      <alignment horizontal="center" vertical="center"/>
    </xf>
    <xf numFmtId="167" fontId="22" fillId="12" borderId="8" xfId="4" applyNumberFormat="1" applyFont="1" applyFill="1" applyBorder="1" applyAlignment="1">
      <alignment horizontal="center" vertical="center"/>
    </xf>
    <xf numFmtId="167" fontId="22" fillId="12" borderId="9" xfId="4" applyNumberFormat="1" applyFont="1" applyFill="1" applyBorder="1" applyAlignment="1">
      <alignment horizontal="center" vertical="center"/>
    </xf>
    <xf numFmtId="167" fontId="22" fillId="12" borderId="10" xfId="4" applyNumberFormat="1" applyFont="1" applyFill="1" applyBorder="1" applyAlignment="1">
      <alignment horizontal="center" vertical="center"/>
    </xf>
    <xf numFmtId="167" fontId="22" fillId="12" borderId="11" xfId="4" applyNumberFormat="1" applyFont="1" applyFill="1" applyBorder="1" applyAlignment="1">
      <alignment horizontal="center" vertical="center"/>
    </xf>
    <xf numFmtId="167" fontId="22" fillId="12" borderId="12" xfId="4" applyNumberFormat="1" applyFont="1" applyFill="1" applyBorder="1" applyAlignment="1">
      <alignment horizontal="center" vertical="center"/>
    </xf>
    <xf numFmtId="167" fontId="22" fillId="12" borderId="15" xfId="4" applyNumberFormat="1" applyFont="1" applyFill="1" applyBorder="1" applyAlignment="1">
      <alignment horizontal="center" vertical="center"/>
    </xf>
    <xf numFmtId="167" fontId="16" fillId="11" borderId="19" xfId="4" applyNumberFormat="1" applyFont="1" applyFill="1" applyBorder="1" applyAlignment="1">
      <alignment horizontal="center" vertical="center"/>
    </xf>
    <xf numFmtId="167" fontId="16" fillId="11" borderId="18" xfId="4" applyNumberFormat="1" applyFont="1" applyFill="1" applyBorder="1" applyAlignment="1">
      <alignment horizontal="center" vertical="center"/>
    </xf>
    <xf numFmtId="167" fontId="16" fillId="11" borderId="21" xfId="4" applyNumberFormat="1" applyFont="1" applyFill="1" applyBorder="1" applyAlignment="1">
      <alignment horizontal="center" vertical="center"/>
    </xf>
    <xf numFmtId="167" fontId="16" fillId="11" borderId="22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17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12" borderId="4" xfId="0" applyFill="1" applyBorder="1" applyAlignment="1">
      <alignment horizontal="center"/>
    </xf>
    <xf numFmtId="0" fontId="14" fillId="11" borderId="4" xfId="0" applyFont="1" applyFill="1" applyBorder="1" applyAlignment="1">
      <alignment horizontal="center"/>
    </xf>
    <xf numFmtId="0" fontId="20" fillId="12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14" fillId="6" borderId="4" xfId="0" applyFont="1" applyFill="1" applyBorder="1" applyAlignment="1">
      <alignment horizontal="center"/>
    </xf>
    <xf numFmtId="0" fontId="9" fillId="0" borderId="0" xfId="1" applyFont="1" applyAlignment="1">
      <alignment horizontal="left" wrapText="1"/>
    </xf>
  </cellXfs>
  <cellStyles count="6">
    <cellStyle name="Normal" xfId="0" builtinId="0"/>
    <cellStyle name="Normal 2" xfId="1" xr:uid="{1D14C2B7-C0CC-46CE-BF4C-81C8F6DD6231}"/>
    <cellStyle name="Normal 5" xfId="4" xr:uid="{4FF067EF-575F-423C-BB04-044750C912BB}"/>
    <cellStyle name="Porcentagem 2" xfId="3" xr:uid="{5B088D48-F8A0-4547-A2F8-8986C39CC4E4}"/>
    <cellStyle name="Porcentagem 3" xfId="5" xr:uid="{F8619978-5984-4E53-B1E9-BC2F4CE4F6A5}"/>
    <cellStyle name="Porcentagem 6 2" xfId="2" xr:uid="{CA213629-2F1E-40DE-ABAB-2E1CDCAEF60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990600</xdr:colOff>
      <xdr:row>10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291D73F-7AEB-4F05-A987-AD3856F83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39050" cy="1971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871559</xdr:colOff>
      <xdr:row>15</xdr:row>
      <xdr:rowOff>52915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B4A8FDE-1031-4AF4-AD62-9FE6068F4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4976" cy="25823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836083</xdr:colOff>
      <xdr:row>16</xdr:row>
      <xdr:rowOff>765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3F2282F-03F6-495F-BD67-841D66591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41000" cy="27206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278694</xdr:colOff>
      <xdr:row>13</xdr:row>
      <xdr:rowOff>176894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E28FF9E-3657-4942-B4A7-6FF342224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47250" cy="25158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684894</xdr:colOff>
      <xdr:row>22</xdr:row>
      <xdr:rowOff>34849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54C948-9447-46E5-9CFC-503671FEF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212786" cy="39264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1365249</xdr:colOff>
      <xdr:row>13</xdr:row>
      <xdr:rowOff>18461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9C9AFFF-A779-4296-8B3A-D28B09F74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33416" cy="235737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1566333</xdr:colOff>
      <xdr:row>15</xdr:row>
      <xdr:rowOff>27329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4B62C28-73C9-4AC7-9734-1833EC204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21750" cy="230274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914400</xdr:colOff>
      <xdr:row>12</xdr:row>
      <xdr:rowOff>131830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AD20D76-EA56-469F-A438-CAA10574D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039100" cy="20749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VSM1/SharedDocs/edgar/IMPORTANTE/LICIT/NOLASCO/NOLASC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dgar/IMPORTANTE/LICIT/NOLASCO/NOLASC~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C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L"/>
      <sheetName val="GERAL (2)"/>
      <sheetName val="cronograma"/>
      <sheetName val="Plan1"/>
      <sheetName val="ORC"/>
      <sheetName val="incendio"/>
      <sheetName val="lógica"/>
      <sheetName val="elétrico"/>
      <sheetName val="SPCDAtm."/>
      <sheetName val="telefone"/>
      <sheetName val="a.pluvial"/>
      <sheetName val="sanitária"/>
      <sheetName val="agua"/>
      <sheetName val="ar cond."/>
      <sheetName val="BDI"/>
      <sheetName val="BDI (2)"/>
      <sheetName val="L.S.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FEB50-6F84-4542-B93B-E53FF8E021DE}">
  <sheetPr>
    <pageSetUpPr fitToPage="1"/>
  </sheetPr>
  <dimension ref="A11:I142"/>
  <sheetViews>
    <sheetView tabSelected="1" showOutlineSymbols="0" showWhiteSpace="0" view="pageBreakPreview" topLeftCell="A10" zoomScaleNormal="100" zoomScaleSheetLayoutView="100" workbookViewId="0">
      <selection activeCell="H25" sqref="H25"/>
    </sheetView>
  </sheetViews>
  <sheetFormatPr defaultColWidth="9" defaultRowHeight="14.25" x14ac:dyDescent="0.2"/>
  <cols>
    <col min="1" max="1" width="11.125" customWidth="1"/>
    <col min="2" max="2" width="26.625" customWidth="1"/>
    <col min="3" max="3" width="25.375" customWidth="1"/>
    <col min="4" max="4" width="9.5" customWidth="1"/>
    <col min="5" max="5" width="12.625" customWidth="1"/>
    <col min="6" max="6" width="13.125" customWidth="1"/>
    <col min="7" max="7" width="9.875" bestFit="1" customWidth="1"/>
  </cols>
  <sheetData>
    <row r="11" spans="1:6" ht="13.5" customHeight="1" x14ac:dyDescent="0.2"/>
    <row r="12" spans="1:6" x14ac:dyDescent="0.2">
      <c r="A12" s="1" t="s">
        <v>277</v>
      </c>
      <c r="B12" s="1"/>
      <c r="C12" s="1"/>
      <c r="D12" s="1"/>
    </row>
    <row r="13" spans="1:6" x14ac:dyDescent="0.2">
      <c r="A13" s="1" t="s">
        <v>276</v>
      </c>
      <c r="B13" s="1"/>
      <c r="C13" s="1"/>
      <c r="D13" s="1"/>
    </row>
    <row r="14" spans="1:6" x14ac:dyDescent="0.2">
      <c r="A14" s="1" t="s">
        <v>272</v>
      </c>
      <c r="B14" s="1"/>
      <c r="C14" s="9"/>
      <c r="D14" s="9"/>
    </row>
    <row r="15" spans="1:6" x14ac:dyDescent="0.2">
      <c r="A15" s="1" t="s">
        <v>86</v>
      </c>
      <c r="B15" s="1" t="s">
        <v>278</v>
      </c>
      <c r="C15" s="1"/>
      <c r="D15" s="1"/>
    </row>
    <row r="16" spans="1:6" ht="15" customHeight="1" x14ac:dyDescent="0.2">
      <c r="A16" s="186" t="s">
        <v>283</v>
      </c>
      <c r="B16" s="186"/>
      <c r="C16" s="186"/>
      <c r="D16" s="186"/>
      <c r="E16" s="186"/>
      <c r="F16" s="186"/>
    </row>
    <row r="17" spans="1:9" x14ac:dyDescent="0.2">
      <c r="A17" s="1" t="s">
        <v>279</v>
      </c>
      <c r="B17" s="1"/>
      <c r="C17" s="1"/>
      <c r="D17" s="1"/>
    </row>
    <row r="18" spans="1:9" ht="15.75" customHeight="1" x14ac:dyDescent="0.2">
      <c r="A18" s="189" t="s">
        <v>63</v>
      </c>
      <c r="B18" s="189"/>
      <c r="C18" s="189"/>
      <c r="D18" s="189"/>
      <c r="E18" s="189"/>
      <c r="F18" s="189"/>
      <c r="H18" s="13"/>
      <c r="I18" s="13"/>
    </row>
    <row r="19" spans="1:9" ht="18" customHeight="1" x14ac:dyDescent="0.2">
      <c r="A19" s="51" t="s">
        <v>0</v>
      </c>
      <c r="B19" s="190" t="s">
        <v>1</v>
      </c>
      <c r="C19" s="190"/>
      <c r="D19" s="190"/>
      <c r="E19" s="49" t="s">
        <v>9</v>
      </c>
      <c r="F19" s="49" t="s">
        <v>64</v>
      </c>
    </row>
    <row r="20" spans="1:9" ht="18" customHeight="1" x14ac:dyDescent="0.2">
      <c r="A20" s="52" t="s">
        <v>2</v>
      </c>
      <c r="B20" s="191" t="s">
        <v>100</v>
      </c>
      <c r="C20" s="191"/>
      <c r="D20" s="191"/>
      <c r="E20" s="8">
        <f>'Planilha Orçmentária'!I24</f>
        <v>62712</v>
      </c>
      <c r="F20" s="23">
        <v>0.1155217089537186</v>
      </c>
      <c r="G20" s="44"/>
    </row>
    <row r="21" spans="1:9" ht="18" customHeight="1" x14ac:dyDescent="0.2">
      <c r="A21" s="52" t="s">
        <v>3</v>
      </c>
      <c r="B21" s="191" t="s">
        <v>101</v>
      </c>
      <c r="C21" s="191"/>
      <c r="D21" s="191"/>
      <c r="E21" s="8">
        <f>'Planilha Orçmentária'!I27</f>
        <v>69308.25</v>
      </c>
      <c r="F21" s="23">
        <v>0.22869662496445753</v>
      </c>
      <c r="G21" s="44"/>
    </row>
    <row r="22" spans="1:9" ht="18" customHeight="1" x14ac:dyDescent="0.2">
      <c r="A22" s="52" t="s">
        <v>73</v>
      </c>
      <c r="B22" s="191" t="s">
        <v>102</v>
      </c>
      <c r="C22" s="191"/>
      <c r="D22" s="191"/>
      <c r="E22" s="8">
        <f>'Planilha Orçmentária'!I30</f>
        <v>128064</v>
      </c>
      <c r="F22" s="23">
        <v>0.61240645264767379</v>
      </c>
      <c r="G22" s="44"/>
    </row>
    <row r="23" spans="1:9" ht="18" customHeight="1" x14ac:dyDescent="0.2">
      <c r="A23" s="52" t="s">
        <v>103</v>
      </c>
      <c r="B23" s="191" t="s">
        <v>104</v>
      </c>
      <c r="C23" s="191"/>
      <c r="D23" s="191"/>
      <c r="E23" s="8">
        <f>'Planilha Orçmentária'!I33</f>
        <v>6270.2800000000007</v>
      </c>
      <c r="F23" s="23">
        <v>4.3375213434150094E-2</v>
      </c>
      <c r="G23" s="44"/>
    </row>
    <row r="24" spans="1:9" x14ac:dyDescent="0.2">
      <c r="A24" s="16"/>
      <c r="B24" s="4"/>
      <c r="C24" s="15" t="s">
        <v>105</v>
      </c>
      <c r="D24" s="192">
        <f>E20+E21+E22+E23</f>
        <v>266354.53000000003</v>
      </c>
      <c r="E24" s="193"/>
      <c r="F24" s="193"/>
    </row>
    <row r="25" spans="1:9" ht="18" customHeight="1" x14ac:dyDescent="0.25">
      <c r="A25" s="18"/>
      <c r="B25" s="17"/>
      <c r="C25" s="15" t="s">
        <v>106</v>
      </c>
      <c r="D25" s="31"/>
      <c r="E25" s="32"/>
      <c r="F25" s="57">
        <f>D24*12</f>
        <v>3196254.3600000003</v>
      </c>
    </row>
    <row r="26" spans="1:9" x14ac:dyDescent="0.2">
      <c r="A26" s="35"/>
      <c r="B26" s="35"/>
      <c r="C26" s="34"/>
      <c r="D26" s="31"/>
      <c r="E26" s="32"/>
      <c r="F26" s="43"/>
    </row>
    <row r="27" spans="1:9" x14ac:dyDescent="0.2">
      <c r="A27" s="35"/>
      <c r="B27" s="35"/>
      <c r="C27" s="34"/>
      <c r="D27" s="31"/>
      <c r="E27" s="32"/>
      <c r="F27" s="43"/>
    </row>
    <row r="28" spans="1:9" x14ac:dyDescent="0.2">
      <c r="A28" s="21"/>
      <c r="B28" s="21"/>
      <c r="C28" s="29"/>
      <c r="D28" s="33"/>
      <c r="E28" s="34"/>
    </row>
    <row r="29" spans="1:9" x14ac:dyDescent="0.2">
      <c r="A29" s="21"/>
      <c r="B29" s="21"/>
      <c r="C29" s="29"/>
      <c r="D29" s="31"/>
      <c r="E29" s="32"/>
    </row>
    <row r="30" spans="1:9" x14ac:dyDescent="0.2">
      <c r="A30" s="21"/>
      <c r="B30" s="21"/>
      <c r="C30" s="29"/>
      <c r="D30" s="33"/>
      <c r="E30" s="34"/>
    </row>
    <row r="31" spans="1:9" x14ac:dyDescent="0.2">
      <c r="A31" s="21"/>
      <c r="B31" s="21"/>
      <c r="C31" s="29"/>
      <c r="D31" s="31"/>
      <c r="E31" s="32"/>
    </row>
    <row r="32" spans="1:9" x14ac:dyDescent="0.2">
      <c r="A32" s="21"/>
      <c r="B32" s="21"/>
      <c r="C32" s="29"/>
      <c r="D32" s="31"/>
      <c r="E32" s="32"/>
    </row>
    <row r="33" spans="1:5" x14ac:dyDescent="0.2">
      <c r="A33" s="21"/>
      <c r="B33" s="21"/>
      <c r="C33" s="29"/>
      <c r="D33" s="33"/>
      <c r="E33" s="34"/>
    </row>
    <row r="34" spans="1:5" x14ac:dyDescent="0.2">
      <c r="A34" s="21"/>
      <c r="B34" s="21"/>
      <c r="C34" s="29"/>
      <c r="D34" s="33"/>
      <c r="E34" s="34"/>
    </row>
    <row r="35" spans="1:5" x14ac:dyDescent="0.2">
      <c r="A35" s="21"/>
      <c r="B35" s="21"/>
      <c r="C35" s="29"/>
      <c r="D35" s="31"/>
      <c r="E35" s="32"/>
    </row>
    <row r="36" spans="1:5" x14ac:dyDescent="0.2">
      <c r="A36" s="21"/>
      <c r="B36" s="21"/>
      <c r="C36" s="29"/>
      <c r="D36" s="31"/>
      <c r="E36" s="32"/>
    </row>
    <row r="37" spans="1:5" x14ac:dyDescent="0.2">
      <c r="A37" s="21"/>
      <c r="B37" s="21"/>
      <c r="C37" s="29"/>
      <c r="D37" s="31"/>
      <c r="E37" s="32"/>
    </row>
    <row r="38" spans="1:5" x14ac:dyDescent="0.2">
      <c r="A38" s="21"/>
      <c r="B38" s="21"/>
      <c r="C38" s="29"/>
      <c r="D38" s="33"/>
      <c r="E38" s="34"/>
    </row>
    <row r="39" spans="1:5" x14ac:dyDescent="0.2">
      <c r="A39" s="21"/>
      <c r="B39" s="21"/>
      <c r="C39" s="30"/>
      <c r="D39" s="31"/>
      <c r="E39" s="32"/>
    </row>
    <row r="40" spans="1:5" x14ac:dyDescent="0.2">
      <c r="A40" s="21"/>
      <c r="B40" s="21"/>
      <c r="C40" s="39"/>
      <c r="D40" s="31"/>
      <c r="E40" s="32"/>
    </row>
    <row r="41" spans="1:5" x14ac:dyDescent="0.2">
      <c r="A41" s="30"/>
      <c r="B41" s="30"/>
      <c r="C41" s="39"/>
      <c r="D41" s="31"/>
      <c r="E41" s="32"/>
    </row>
    <row r="42" spans="1:5" x14ac:dyDescent="0.2">
      <c r="A42" s="16"/>
      <c r="B42" s="39"/>
      <c r="C42" s="39"/>
      <c r="D42" s="31"/>
      <c r="E42" s="32"/>
    </row>
    <row r="43" spans="1:5" x14ac:dyDescent="0.2">
      <c r="A43" s="16"/>
      <c r="B43" s="39"/>
      <c r="C43" s="35"/>
      <c r="D43" s="33"/>
      <c r="E43" s="34"/>
    </row>
    <row r="44" spans="1:5" x14ac:dyDescent="0.2">
      <c r="A44" s="16"/>
      <c r="B44" s="39"/>
      <c r="C44" s="37"/>
      <c r="D44" s="31"/>
      <c r="E44" s="32"/>
    </row>
    <row r="45" spans="1:5" x14ac:dyDescent="0.2">
      <c r="A45" s="35"/>
      <c r="B45" s="35"/>
      <c r="C45" s="37"/>
      <c r="D45" s="31"/>
      <c r="E45" s="32"/>
    </row>
    <row r="46" spans="1:5" x14ac:dyDescent="0.2">
      <c r="A46" s="36"/>
      <c r="B46" s="36"/>
      <c r="C46" s="37"/>
      <c r="D46" s="31"/>
      <c r="E46" s="32"/>
    </row>
    <row r="47" spans="1:5" x14ac:dyDescent="0.2">
      <c r="A47" s="36"/>
      <c r="B47" s="36"/>
      <c r="C47" s="37"/>
      <c r="D47" s="31"/>
      <c r="E47" s="32"/>
    </row>
    <row r="48" spans="1:5" x14ac:dyDescent="0.2">
      <c r="A48" s="36"/>
      <c r="B48" s="36"/>
      <c r="C48" s="37"/>
      <c r="D48" s="31"/>
      <c r="E48" s="32"/>
    </row>
    <row r="49" spans="1:5" x14ac:dyDescent="0.2">
      <c r="A49" s="36"/>
      <c r="B49" s="36"/>
      <c r="C49" s="35"/>
      <c r="D49" s="33"/>
      <c r="E49" s="34"/>
    </row>
    <row r="50" spans="1:5" x14ac:dyDescent="0.2">
      <c r="A50" s="36"/>
      <c r="B50" s="36"/>
      <c r="C50" s="37"/>
      <c r="D50" s="31"/>
      <c r="E50" s="32"/>
    </row>
    <row r="51" spans="1:5" x14ac:dyDescent="0.2">
      <c r="A51" s="35"/>
      <c r="B51" s="35"/>
      <c r="C51" s="37"/>
      <c r="D51" s="31"/>
      <c r="E51" s="32"/>
    </row>
    <row r="52" spans="1:5" x14ac:dyDescent="0.2">
      <c r="A52" s="36"/>
      <c r="B52" s="36"/>
      <c r="C52" s="37"/>
      <c r="D52" s="31"/>
      <c r="E52" s="32"/>
    </row>
    <row r="53" spans="1:5" x14ac:dyDescent="0.2">
      <c r="A53" s="36"/>
      <c r="B53" s="36"/>
      <c r="C53" s="37"/>
      <c r="D53" s="31"/>
      <c r="E53" s="32"/>
    </row>
    <row r="54" spans="1:5" x14ac:dyDescent="0.2">
      <c r="A54" s="36"/>
      <c r="B54" s="36"/>
      <c r="C54" s="35"/>
      <c r="D54" s="33"/>
      <c r="E54" s="34"/>
    </row>
    <row r="55" spans="1:5" x14ac:dyDescent="0.2">
      <c r="A55" s="36"/>
      <c r="B55" s="36"/>
      <c r="C55" s="35"/>
      <c r="D55" s="33"/>
      <c r="E55" s="34"/>
    </row>
    <row r="56" spans="1:5" x14ac:dyDescent="0.2">
      <c r="A56" s="35"/>
      <c r="B56" s="35"/>
      <c r="C56" s="37"/>
      <c r="D56" s="31"/>
      <c r="E56" s="32"/>
    </row>
    <row r="57" spans="1:5" x14ac:dyDescent="0.2">
      <c r="A57" s="35"/>
      <c r="B57" s="35"/>
      <c r="C57" s="37"/>
      <c r="D57" s="31"/>
      <c r="E57" s="32"/>
    </row>
    <row r="58" spans="1:5" x14ac:dyDescent="0.2">
      <c r="A58" s="36"/>
      <c r="B58" s="36"/>
      <c r="C58" s="35"/>
      <c r="D58" s="33"/>
      <c r="E58" s="34"/>
    </row>
    <row r="59" spans="1:5" x14ac:dyDescent="0.2">
      <c r="A59" s="36"/>
      <c r="B59" s="36"/>
      <c r="C59" s="37"/>
      <c r="D59" s="31"/>
      <c r="E59" s="32"/>
    </row>
    <row r="60" spans="1:5" x14ac:dyDescent="0.2">
      <c r="A60" s="35"/>
      <c r="B60" s="35"/>
      <c r="C60" s="37"/>
      <c r="D60" s="31"/>
      <c r="E60" s="32"/>
    </row>
    <row r="61" spans="1:5" x14ac:dyDescent="0.2">
      <c r="A61" s="36"/>
      <c r="B61" s="36"/>
      <c r="C61" s="37"/>
      <c r="D61" s="31"/>
      <c r="E61" s="32"/>
    </row>
    <row r="62" spans="1:5" x14ac:dyDescent="0.2">
      <c r="A62" s="36"/>
      <c r="B62" s="36"/>
      <c r="C62" s="35"/>
      <c r="D62" s="33"/>
      <c r="E62" s="34"/>
    </row>
    <row r="63" spans="1:5" x14ac:dyDescent="0.2">
      <c r="A63" s="36"/>
      <c r="B63" s="36"/>
      <c r="C63" s="37"/>
      <c r="D63" s="31"/>
      <c r="E63" s="32"/>
    </row>
    <row r="64" spans="1:5" x14ac:dyDescent="0.2">
      <c r="A64" s="35"/>
      <c r="B64" s="35"/>
      <c r="C64" s="37"/>
      <c r="D64" s="31"/>
      <c r="E64" s="32"/>
    </row>
    <row r="65" spans="1:5" x14ac:dyDescent="0.2">
      <c r="A65" s="36"/>
      <c r="B65" s="36"/>
      <c r="C65" s="37"/>
      <c r="D65" s="31"/>
      <c r="E65" s="32"/>
    </row>
    <row r="66" spans="1:5" x14ac:dyDescent="0.2">
      <c r="A66" s="36"/>
      <c r="B66" s="36"/>
      <c r="C66" s="37"/>
      <c r="D66" s="31"/>
      <c r="E66" s="32"/>
    </row>
    <row r="67" spans="1:5" x14ac:dyDescent="0.2">
      <c r="A67" s="36"/>
      <c r="B67" s="36"/>
      <c r="C67" s="37"/>
      <c r="D67" s="31"/>
      <c r="E67" s="32"/>
    </row>
    <row r="68" spans="1:5" x14ac:dyDescent="0.2">
      <c r="A68" s="36"/>
      <c r="B68" s="36"/>
      <c r="C68" s="35"/>
      <c r="D68" s="33"/>
      <c r="E68" s="34"/>
    </row>
    <row r="69" spans="1:5" x14ac:dyDescent="0.2">
      <c r="A69" s="36"/>
      <c r="B69" s="36"/>
      <c r="C69" s="35"/>
      <c r="D69" s="33"/>
      <c r="E69" s="34"/>
    </row>
    <row r="70" spans="1:5" x14ac:dyDescent="0.2">
      <c r="A70" s="35"/>
      <c r="B70" s="35"/>
      <c r="C70" s="37"/>
      <c r="D70" s="31"/>
      <c r="E70" s="32"/>
    </row>
    <row r="71" spans="1:5" x14ac:dyDescent="0.2">
      <c r="A71" s="35"/>
      <c r="B71" s="35"/>
      <c r="C71" s="37"/>
      <c r="D71" s="31"/>
      <c r="E71" s="32"/>
    </row>
    <row r="72" spans="1:5" x14ac:dyDescent="0.2">
      <c r="A72" s="36"/>
      <c r="B72" s="36"/>
      <c r="C72" s="37"/>
      <c r="D72" s="31"/>
      <c r="E72" s="32"/>
    </row>
    <row r="73" spans="1:5" x14ac:dyDescent="0.2">
      <c r="A73" s="36"/>
      <c r="B73" s="36"/>
      <c r="C73" s="37"/>
      <c r="D73" s="31"/>
      <c r="E73" s="32"/>
    </row>
    <row r="74" spans="1:5" x14ac:dyDescent="0.2">
      <c r="A74" s="36"/>
      <c r="B74" s="36"/>
      <c r="C74" s="37"/>
      <c r="D74" s="31"/>
      <c r="E74" s="32"/>
    </row>
    <row r="75" spans="1:5" x14ac:dyDescent="0.2">
      <c r="A75" s="36"/>
      <c r="B75" s="36"/>
      <c r="C75" s="37"/>
      <c r="D75" s="31"/>
      <c r="E75" s="32"/>
    </row>
    <row r="76" spans="1:5" x14ac:dyDescent="0.2">
      <c r="A76" s="36"/>
      <c r="B76" s="36"/>
      <c r="C76" s="37"/>
      <c r="D76" s="31"/>
      <c r="E76" s="32"/>
    </row>
    <row r="77" spans="1:5" x14ac:dyDescent="0.2">
      <c r="A77" s="36"/>
      <c r="B77" s="36"/>
      <c r="C77" s="37"/>
      <c r="D77" s="31"/>
      <c r="E77" s="32"/>
    </row>
    <row r="78" spans="1:5" x14ac:dyDescent="0.2">
      <c r="A78" s="36"/>
      <c r="B78" s="36"/>
      <c r="C78" s="37"/>
      <c r="D78" s="31"/>
      <c r="E78" s="32"/>
    </row>
    <row r="79" spans="1:5" x14ac:dyDescent="0.2">
      <c r="A79" s="36"/>
      <c r="B79" s="36"/>
      <c r="C79" s="37"/>
      <c r="D79" s="31"/>
      <c r="E79" s="32"/>
    </row>
    <row r="80" spans="1:5" x14ac:dyDescent="0.2">
      <c r="A80" s="36"/>
      <c r="B80" s="36"/>
      <c r="C80" s="35"/>
      <c r="D80" s="33"/>
      <c r="E80" s="34"/>
    </row>
    <row r="81" spans="1:5" x14ac:dyDescent="0.2">
      <c r="A81" s="36"/>
      <c r="B81" s="36"/>
      <c r="C81" s="37"/>
      <c r="D81" s="31"/>
      <c r="E81" s="32"/>
    </row>
    <row r="82" spans="1:5" x14ac:dyDescent="0.2">
      <c r="A82" s="35"/>
      <c r="B82" s="35"/>
      <c r="C82" s="37"/>
      <c r="D82" s="31"/>
      <c r="E82" s="32"/>
    </row>
    <row r="83" spans="1:5" x14ac:dyDescent="0.2">
      <c r="A83" s="36"/>
      <c r="B83" s="36"/>
      <c r="C83" s="37"/>
      <c r="D83" s="31"/>
      <c r="E83" s="32"/>
    </row>
    <row r="84" spans="1:5" x14ac:dyDescent="0.2">
      <c r="A84" s="36"/>
      <c r="B84" s="36"/>
      <c r="C84" s="37"/>
      <c r="D84" s="31"/>
      <c r="E84" s="32"/>
    </row>
    <row r="85" spans="1:5" x14ac:dyDescent="0.2">
      <c r="A85" s="36"/>
      <c r="B85" s="36"/>
      <c r="C85" s="35"/>
      <c r="D85" s="33"/>
      <c r="E85" s="34"/>
    </row>
    <row r="86" spans="1:5" x14ac:dyDescent="0.2">
      <c r="A86" s="36"/>
      <c r="B86" s="36"/>
      <c r="C86" s="35"/>
      <c r="D86" s="33"/>
      <c r="E86" s="34"/>
    </row>
    <row r="87" spans="1:5" x14ac:dyDescent="0.2">
      <c r="A87" s="35"/>
      <c r="B87" s="35"/>
      <c r="C87" s="37"/>
      <c r="D87" s="31"/>
      <c r="E87" s="32"/>
    </row>
    <row r="88" spans="1:5" x14ac:dyDescent="0.2">
      <c r="A88" s="35"/>
      <c r="B88" s="35"/>
      <c r="C88" s="37"/>
      <c r="D88" s="31"/>
      <c r="E88" s="32"/>
    </row>
    <row r="89" spans="1:5" x14ac:dyDescent="0.2">
      <c r="A89" s="36"/>
      <c r="B89" s="36"/>
      <c r="C89" s="37"/>
      <c r="D89" s="31"/>
      <c r="E89" s="32"/>
    </row>
    <row r="90" spans="1:5" x14ac:dyDescent="0.2">
      <c r="A90" s="36"/>
      <c r="B90" s="36"/>
      <c r="C90" s="37"/>
      <c r="D90" s="31"/>
      <c r="E90" s="32"/>
    </row>
    <row r="91" spans="1:5" x14ac:dyDescent="0.2">
      <c r="A91" s="36"/>
      <c r="B91" s="36"/>
      <c r="C91" s="37"/>
      <c r="D91" s="31"/>
      <c r="E91" s="32"/>
    </row>
    <row r="92" spans="1:5" x14ac:dyDescent="0.2">
      <c r="A92" s="36"/>
      <c r="B92" s="36"/>
      <c r="C92" s="37"/>
      <c r="D92" s="31"/>
      <c r="E92" s="32"/>
    </row>
    <row r="93" spans="1:5" x14ac:dyDescent="0.2">
      <c r="A93" s="36"/>
      <c r="B93" s="36"/>
      <c r="C93" s="37"/>
      <c r="D93" s="31"/>
      <c r="E93" s="32"/>
    </row>
    <row r="94" spans="1:5" x14ac:dyDescent="0.2">
      <c r="A94" s="36"/>
      <c r="B94" s="36"/>
      <c r="C94" s="37"/>
      <c r="D94" s="31"/>
      <c r="E94" s="32"/>
    </row>
    <row r="95" spans="1:5" x14ac:dyDescent="0.2">
      <c r="A95" s="36"/>
      <c r="B95" s="36"/>
      <c r="C95" s="37"/>
      <c r="D95" s="31"/>
      <c r="E95" s="32"/>
    </row>
    <row r="96" spans="1:5" x14ac:dyDescent="0.2">
      <c r="A96" s="36"/>
      <c r="B96" s="36"/>
      <c r="C96" s="37"/>
      <c r="D96" s="31"/>
      <c r="E96" s="32"/>
    </row>
    <row r="97" spans="1:5" x14ac:dyDescent="0.2">
      <c r="A97" s="36"/>
      <c r="B97" s="36"/>
      <c r="C97" s="35"/>
      <c r="D97" s="33"/>
      <c r="E97" s="34"/>
    </row>
    <row r="98" spans="1:5" x14ac:dyDescent="0.2">
      <c r="A98" s="36"/>
      <c r="B98" s="36"/>
      <c r="C98" s="37"/>
      <c r="D98" s="31"/>
      <c r="E98" s="32"/>
    </row>
    <row r="99" spans="1:5" x14ac:dyDescent="0.2">
      <c r="A99" s="35"/>
      <c r="B99" s="35"/>
      <c r="C99" s="37"/>
      <c r="D99" s="31"/>
      <c r="E99" s="32"/>
    </row>
    <row r="100" spans="1:5" x14ac:dyDescent="0.2">
      <c r="A100" s="36"/>
      <c r="B100" s="36"/>
      <c r="C100" s="37"/>
      <c r="D100" s="31"/>
      <c r="E100" s="32"/>
    </row>
    <row r="101" spans="1:5" x14ac:dyDescent="0.2">
      <c r="A101" s="36"/>
      <c r="B101" s="36"/>
      <c r="C101" s="35"/>
      <c r="D101" s="33"/>
      <c r="E101" s="34"/>
    </row>
    <row r="102" spans="1:5" x14ac:dyDescent="0.2">
      <c r="A102" s="36"/>
      <c r="B102" s="36"/>
      <c r="C102" s="37"/>
      <c r="D102" s="31"/>
      <c r="E102" s="32"/>
    </row>
    <row r="103" spans="1:5" x14ac:dyDescent="0.2">
      <c r="A103" s="35"/>
      <c r="B103" s="35"/>
      <c r="C103" s="37"/>
      <c r="D103" s="31"/>
      <c r="E103" s="32"/>
    </row>
    <row r="104" spans="1:5" x14ac:dyDescent="0.2">
      <c r="A104" s="36"/>
      <c r="B104" s="36"/>
      <c r="C104" s="37"/>
      <c r="D104" s="31"/>
      <c r="E104" s="32"/>
    </row>
    <row r="105" spans="1:5" x14ac:dyDescent="0.2">
      <c r="A105" s="36"/>
      <c r="B105" s="36"/>
      <c r="C105" s="37"/>
      <c r="D105" s="31"/>
      <c r="E105" s="32"/>
    </row>
    <row r="106" spans="1:5" x14ac:dyDescent="0.2">
      <c r="A106" s="36"/>
      <c r="B106" s="36"/>
      <c r="C106" s="35"/>
      <c r="D106" s="33"/>
      <c r="E106" s="34"/>
    </row>
    <row r="107" spans="1:5" x14ac:dyDescent="0.2">
      <c r="A107" s="36"/>
      <c r="B107" s="36"/>
      <c r="C107" s="35"/>
      <c r="D107" s="33"/>
      <c r="E107" s="34"/>
    </row>
    <row r="108" spans="1:5" x14ac:dyDescent="0.2">
      <c r="A108" s="35"/>
      <c r="B108" s="35"/>
      <c r="C108" s="37"/>
      <c r="D108" s="31"/>
      <c r="E108" s="32"/>
    </row>
    <row r="109" spans="1:5" x14ac:dyDescent="0.2">
      <c r="A109" s="35"/>
      <c r="B109" s="35"/>
      <c r="C109" s="37"/>
      <c r="D109" s="31"/>
      <c r="E109" s="32"/>
    </row>
    <row r="110" spans="1:5" x14ac:dyDescent="0.2">
      <c r="A110" s="36"/>
      <c r="B110" s="36"/>
      <c r="C110" s="35"/>
      <c r="D110" s="33"/>
      <c r="E110" s="34"/>
    </row>
    <row r="111" spans="1:5" x14ac:dyDescent="0.2">
      <c r="A111" s="36"/>
      <c r="B111" s="36"/>
      <c r="C111" s="37"/>
      <c r="D111" s="31"/>
      <c r="E111" s="32"/>
    </row>
    <row r="112" spans="1:5" x14ac:dyDescent="0.2">
      <c r="A112" s="35"/>
      <c r="B112" s="35"/>
      <c r="C112" s="37"/>
      <c r="D112" s="31"/>
      <c r="E112" s="32"/>
    </row>
    <row r="113" spans="1:5" x14ac:dyDescent="0.2">
      <c r="A113" s="36"/>
      <c r="B113" s="36"/>
      <c r="C113" s="37"/>
      <c r="D113" s="31"/>
      <c r="E113" s="32"/>
    </row>
    <row r="114" spans="1:5" x14ac:dyDescent="0.2">
      <c r="A114" s="36"/>
      <c r="B114" s="36"/>
      <c r="C114" s="37"/>
      <c r="D114" s="31"/>
      <c r="E114" s="32"/>
    </row>
    <row r="115" spans="1:5" x14ac:dyDescent="0.2">
      <c r="A115" s="36"/>
      <c r="B115" s="36"/>
      <c r="C115" s="37"/>
      <c r="D115" s="31"/>
      <c r="E115" s="32"/>
    </row>
    <row r="116" spans="1:5" x14ac:dyDescent="0.2">
      <c r="A116" s="36"/>
      <c r="B116" s="36"/>
      <c r="C116" s="35"/>
      <c r="D116" s="33"/>
      <c r="E116" s="34"/>
    </row>
    <row r="117" spans="1:5" x14ac:dyDescent="0.2">
      <c r="A117" s="36"/>
      <c r="B117" s="36"/>
      <c r="C117" s="37"/>
      <c r="D117" s="31"/>
      <c r="E117" s="32"/>
    </row>
    <row r="118" spans="1:5" x14ac:dyDescent="0.2">
      <c r="A118" s="35"/>
      <c r="B118" s="35"/>
      <c r="C118" s="37"/>
      <c r="D118" s="31"/>
      <c r="E118" s="32"/>
    </row>
    <row r="119" spans="1:5" x14ac:dyDescent="0.2">
      <c r="A119" s="36"/>
      <c r="B119" s="36"/>
      <c r="C119" s="35"/>
      <c r="D119" s="33"/>
      <c r="E119" s="34"/>
    </row>
    <row r="120" spans="1:5" x14ac:dyDescent="0.2">
      <c r="A120" s="36"/>
      <c r="B120" s="36"/>
      <c r="C120" s="37"/>
      <c r="D120" s="31"/>
      <c r="E120" s="32"/>
    </row>
    <row r="121" spans="1:5" x14ac:dyDescent="0.2">
      <c r="A121" s="35"/>
      <c r="B121" s="35"/>
      <c r="C121" s="37"/>
      <c r="D121" s="31"/>
      <c r="E121" s="32"/>
    </row>
    <row r="122" spans="1:5" x14ac:dyDescent="0.2">
      <c r="A122" s="36"/>
      <c r="B122" s="36"/>
      <c r="C122" s="37"/>
      <c r="D122" s="31"/>
      <c r="E122" s="32"/>
    </row>
    <row r="123" spans="1:5" x14ac:dyDescent="0.2">
      <c r="A123" s="36"/>
      <c r="B123" s="36"/>
      <c r="C123" s="37"/>
      <c r="D123" s="31"/>
      <c r="E123" s="32"/>
    </row>
    <row r="124" spans="1:5" x14ac:dyDescent="0.2">
      <c r="A124" s="36"/>
      <c r="B124" s="36"/>
      <c r="C124" s="37"/>
      <c r="D124" s="31"/>
      <c r="E124" s="32"/>
    </row>
    <row r="125" spans="1:5" x14ac:dyDescent="0.2">
      <c r="A125" s="36"/>
      <c r="B125" s="36"/>
      <c r="C125" s="37"/>
      <c r="D125" s="31"/>
      <c r="E125" s="32"/>
    </row>
    <row r="126" spans="1:5" x14ac:dyDescent="0.2">
      <c r="A126" s="36"/>
      <c r="B126" s="36"/>
      <c r="C126" s="37"/>
      <c r="D126" s="31"/>
      <c r="E126" s="32"/>
    </row>
    <row r="127" spans="1:5" x14ac:dyDescent="0.2">
      <c r="A127" s="36"/>
      <c r="B127" s="36"/>
      <c r="C127" s="37"/>
      <c r="D127" s="31"/>
      <c r="E127" s="32"/>
    </row>
    <row r="128" spans="1:5" x14ac:dyDescent="0.2">
      <c r="A128" s="36"/>
      <c r="B128" s="36"/>
      <c r="C128" s="35"/>
      <c r="D128" s="33"/>
      <c r="E128" s="34"/>
    </row>
    <row r="129" spans="1:5" x14ac:dyDescent="0.2">
      <c r="A129" s="36"/>
      <c r="B129" s="36"/>
      <c r="C129" s="35"/>
      <c r="D129" s="33"/>
      <c r="E129" s="34"/>
    </row>
    <row r="130" spans="1:5" x14ac:dyDescent="0.2">
      <c r="A130" s="35"/>
      <c r="B130" s="35"/>
      <c r="C130" s="37"/>
      <c r="D130" s="31"/>
      <c r="E130" s="32"/>
    </row>
    <row r="131" spans="1:5" x14ac:dyDescent="0.2">
      <c r="A131" s="35"/>
      <c r="B131" s="35"/>
      <c r="C131" s="37"/>
      <c r="D131" s="31"/>
      <c r="E131" s="32"/>
    </row>
    <row r="132" spans="1:5" x14ac:dyDescent="0.2">
      <c r="A132" s="36"/>
      <c r="B132" s="36"/>
      <c r="C132" s="37"/>
      <c r="D132" s="31"/>
      <c r="E132" s="32"/>
    </row>
    <row r="133" spans="1:5" x14ac:dyDescent="0.2">
      <c r="A133" s="36"/>
      <c r="B133" s="36"/>
      <c r="C133" s="35"/>
      <c r="D133" s="33"/>
      <c r="E133" s="34"/>
    </row>
    <row r="134" spans="1:5" x14ac:dyDescent="0.2">
      <c r="A134" s="36"/>
      <c r="B134" s="36"/>
      <c r="C134" s="37"/>
      <c r="D134" s="31"/>
      <c r="E134" s="32"/>
    </row>
    <row r="135" spans="1:5" x14ac:dyDescent="0.2">
      <c r="A135" s="35"/>
      <c r="B135" s="35"/>
      <c r="C135" s="35"/>
      <c r="D135" s="33"/>
      <c r="E135" s="34"/>
    </row>
    <row r="136" spans="1:5" x14ac:dyDescent="0.2">
      <c r="A136" s="36"/>
      <c r="B136" s="36"/>
      <c r="C136" s="37"/>
      <c r="D136" s="31"/>
      <c r="E136" s="32"/>
    </row>
    <row r="137" spans="1:5" x14ac:dyDescent="0.2">
      <c r="A137" s="35"/>
      <c r="B137" s="35"/>
      <c r="C137" s="38"/>
      <c r="D137" s="38"/>
      <c r="E137" s="38"/>
    </row>
    <row r="138" spans="1:5" x14ac:dyDescent="0.2">
      <c r="A138" s="36"/>
      <c r="B138" s="36"/>
      <c r="C138" s="187"/>
      <c r="D138" s="188"/>
      <c r="E138" s="19"/>
    </row>
    <row r="139" spans="1:5" x14ac:dyDescent="0.2">
      <c r="A139" s="38"/>
      <c r="B139" s="38"/>
      <c r="C139" s="187"/>
      <c r="D139" s="188"/>
      <c r="E139" s="19"/>
    </row>
    <row r="140" spans="1:5" x14ac:dyDescent="0.2">
      <c r="A140" s="18"/>
      <c r="B140" s="17"/>
      <c r="C140" s="187"/>
      <c r="D140" s="188"/>
      <c r="E140" s="19"/>
    </row>
    <row r="141" spans="1:5" x14ac:dyDescent="0.2">
      <c r="A141" s="18"/>
      <c r="B141" s="17"/>
    </row>
    <row r="142" spans="1:5" x14ac:dyDescent="0.2">
      <c r="A142" s="18"/>
      <c r="B142" s="17"/>
    </row>
  </sheetData>
  <sheetProtection algorithmName="SHA-512" hashValue="8jz3p1Jb/GzMwKH3PU6Hnoyo+Rz/duv4aDy1eaKwzXIZvqFVWDEzBKnAl2GHG5z8zalWle6lmN+HYDW0PIMkOA==" saltValue="t2bgL5pgeHotYOvKFkkgbA==" spinCount="100000" sheet="1" objects="1" scenarios="1"/>
  <mergeCells count="11">
    <mergeCell ref="A16:F16"/>
    <mergeCell ref="C140:D140"/>
    <mergeCell ref="C138:D138"/>
    <mergeCell ref="C139:D139"/>
    <mergeCell ref="A18:F18"/>
    <mergeCell ref="B19:D19"/>
    <mergeCell ref="B20:D20"/>
    <mergeCell ref="B21:D21"/>
    <mergeCell ref="B22:D22"/>
    <mergeCell ref="B23:D23"/>
    <mergeCell ref="D24:F24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9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2E13D-FEFA-4572-BBE5-0D201F713378}">
  <sheetPr>
    <pageSetUpPr fitToPage="1"/>
  </sheetPr>
  <dimension ref="A15:J47"/>
  <sheetViews>
    <sheetView showOutlineSymbols="0" showWhiteSpace="0" view="pageBreakPreview" topLeftCell="A12" zoomScaleNormal="100" zoomScaleSheetLayoutView="100" workbookViewId="0">
      <selection activeCell="I28" sqref="I28"/>
    </sheetView>
  </sheetViews>
  <sheetFormatPr defaultColWidth="9" defaultRowHeight="14.25" x14ac:dyDescent="0.2"/>
  <cols>
    <col min="1" max="1" width="9.875" customWidth="1"/>
    <col min="2" max="2" width="11" customWidth="1"/>
    <col min="3" max="3" width="6.625" customWidth="1"/>
    <col min="4" max="4" width="36.625" customWidth="1"/>
    <col min="5" max="5" width="5.5" customWidth="1"/>
    <col min="6" max="6" width="16.5" customWidth="1"/>
    <col min="7" max="7" width="11.375" style="2" customWidth="1"/>
    <col min="8" max="8" width="10.125" customWidth="1"/>
    <col min="9" max="9" width="11.875" customWidth="1"/>
    <col min="10" max="10" width="11.625" customWidth="1"/>
  </cols>
  <sheetData>
    <row r="15" spans="1:7" ht="0.75" customHeight="1" x14ac:dyDescent="0.2"/>
    <row r="16" spans="1:7" ht="15.75" customHeight="1" x14ac:dyDescent="0.2">
      <c r="A16" s="1" t="s">
        <v>277</v>
      </c>
      <c r="B16" s="1"/>
      <c r="C16" s="1"/>
      <c r="D16" s="1"/>
      <c r="G16" s="3"/>
    </row>
    <row r="17" spans="1:10" x14ac:dyDescent="0.2">
      <c r="A17" s="1" t="s">
        <v>276</v>
      </c>
      <c r="B17" s="1"/>
      <c r="C17" s="1"/>
      <c r="D17" s="1"/>
      <c r="G17" s="3"/>
    </row>
    <row r="18" spans="1:10" x14ac:dyDescent="0.2">
      <c r="A18" s="1" t="s">
        <v>272</v>
      </c>
      <c r="B18" s="1"/>
      <c r="C18" s="9"/>
      <c r="D18" s="9"/>
      <c r="G18" s="9"/>
    </row>
    <row r="19" spans="1:10" x14ac:dyDescent="0.2">
      <c r="A19" s="1" t="s">
        <v>86</v>
      </c>
      <c r="B19" s="1" t="s">
        <v>278</v>
      </c>
      <c r="C19" s="1"/>
      <c r="D19" s="1"/>
      <c r="G19" s="3"/>
    </row>
    <row r="20" spans="1:10" ht="14.25" customHeight="1" x14ac:dyDescent="0.2">
      <c r="A20" s="186" t="s">
        <v>283</v>
      </c>
      <c r="B20" s="186"/>
      <c r="C20" s="186"/>
      <c r="D20" s="186"/>
      <c r="E20" s="186"/>
      <c r="F20" s="186"/>
      <c r="G20" s="9"/>
      <c r="H20" s="9"/>
      <c r="I20" s="9"/>
      <c r="J20" s="9"/>
    </row>
    <row r="21" spans="1:10" x14ac:dyDescent="0.2">
      <c r="A21" s="1" t="s">
        <v>279</v>
      </c>
      <c r="B21" s="1"/>
      <c r="C21" s="1"/>
      <c r="D21" s="1"/>
      <c r="G21" s="3"/>
    </row>
    <row r="22" spans="1:10" x14ac:dyDescent="0.2">
      <c r="A22" s="189" t="s">
        <v>284</v>
      </c>
      <c r="B22" s="189"/>
      <c r="C22" s="189"/>
      <c r="D22" s="189"/>
      <c r="E22" s="189"/>
      <c r="F22" s="189"/>
      <c r="G22" s="189"/>
      <c r="H22" s="189"/>
      <c r="I22" s="189"/>
      <c r="J22" s="189"/>
    </row>
    <row r="23" spans="1:10" ht="30" x14ac:dyDescent="0.2">
      <c r="A23" s="51" t="s">
        <v>0</v>
      </c>
      <c r="B23" s="49" t="s">
        <v>14</v>
      </c>
      <c r="C23" s="51" t="s">
        <v>13</v>
      </c>
      <c r="D23" s="51" t="s">
        <v>1</v>
      </c>
      <c r="E23" s="28" t="s">
        <v>12</v>
      </c>
      <c r="F23" s="49" t="s">
        <v>11</v>
      </c>
      <c r="G23" s="49" t="s">
        <v>10</v>
      </c>
      <c r="H23" s="49" t="s">
        <v>75</v>
      </c>
      <c r="I23" s="49" t="s">
        <v>9</v>
      </c>
      <c r="J23" s="49" t="s">
        <v>64</v>
      </c>
    </row>
    <row r="24" spans="1:10" x14ac:dyDescent="0.2">
      <c r="A24" s="52" t="s">
        <v>2</v>
      </c>
      <c r="B24" s="52"/>
      <c r="C24" s="52"/>
      <c r="D24" s="52" t="s">
        <v>100</v>
      </c>
      <c r="E24" s="52"/>
      <c r="F24" s="50"/>
      <c r="G24" s="52"/>
      <c r="H24" s="52"/>
      <c r="I24" s="8">
        <f>I25+I26</f>
        <v>62712</v>
      </c>
      <c r="J24" s="23">
        <f>I24/J46</f>
        <v>0.23544559200851584</v>
      </c>
    </row>
    <row r="25" spans="1:10" x14ac:dyDescent="0.2">
      <c r="A25" s="174" t="s">
        <v>8</v>
      </c>
      <c r="B25" s="175">
        <v>90776</v>
      </c>
      <c r="C25" s="174" t="s">
        <v>4</v>
      </c>
      <c r="D25" s="174" t="s">
        <v>107</v>
      </c>
      <c r="E25" s="176" t="s">
        <v>6</v>
      </c>
      <c r="F25" s="177">
        <f>'Memória de Cálculo'!E27</f>
        <v>144</v>
      </c>
      <c r="G25" s="177">
        <v>23.2</v>
      </c>
      <c r="H25" s="177">
        <f>G25*1.25</f>
        <v>29</v>
      </c>
      <c r="I25" s="177">
        <f>ROUND(H25*F25,2)</f>
        <v>4176</v>
      </c>
      <c r="J25" s="178">
        <f>I25/J46</f>
        <v>1.5678351706652032E-2</v>
      </c>
    </row>
    <row r="26" spans="1:10" x14ac:dyDescent="0.2">
      <c r="A26" s="174" t="s">
        <v>70</v>
      </c>
      <c r="B26" s="175">
        <v>88316</v>
      </c>
      <c r="C26" s="174" t="s">
        <v>4</v>
      </c>
      <c r="D26" s="174" t="s">
        <v>108</v>
      </c>
      <c r="E26" s="176" t="s">
        <v>6</v>
      </c>
      <c r="F26" s="177">
        <f>'Memória de Cálculo'!E31</f>
        <v>3456</v>
      </c>
      <c r="G26" s="177">
        <v>13.55</v>
      </c>
      <c r="H26" s="177">
        <f>G26*1.25</f>
        <v>16.9375</v>
      </c>
      <c r="I26" s="177">
        <f>ROUND(H26*F26,2)</f>
        <v>58536</v>
      </c>
      <c r="J26" s="178">
        <f>I26/J46</f>
        <v>0.21976724030186381</v>
      </c>
    </row>
    <row r="27" spans="1:10" ht="25.5" x14ac:dyDescent="0.2">
      <c r="A27" s="52" t="s">
        <v>3</v>
      </c>
      <c r="B27" s="52"/>
      <c r="C27" s="52"/>
      <c r="D27" s="52" t="s">
        <v>101</v>
      </c>
      <c r="E27" s="52"/>
      <c r="F27" s="50"/>
      <c r="G27" s="52"/>
      <c r="H27" s="52"/>
      <c r="I27" s="8">
        <f>I28+I29</f>
        <v>69308.25</v>
      </c>
      <c r="J27" s="23">
        <f>I27/J46</f>
        <v>0.26021051716297067</v>
      </c>
    </row>
    <row r="28" spans="1:10" x14ac:dyDescent="0.2">
      <c r="A28" s="174" t="s">
        <v>7</v>
      </c>
      <c r="B28" s="175">
        <v>88316</v>
      </c>
      <c r="C28" s="174" t="s">
        <v>4</v>
      </c>
      <c r="D28" s="174" t="s">
        <v>109</v>
      </c>
      <c r="E28" s="176" t="s">
        <v>6</v>
      </c>
      <c r="F28" s="179">
        <f>'Memória de Cálculo'!E42</f>
        <v>924</v>
      </c>
      <c r="G28" s="179">
        <v>13.55</v>
      </c>
      <c r="H28" s="179">
        <f>G28*1.25</f>
        <v>16.9375</v>
      </c>
      <c r="I28" s="179">
        <f>ROUND(H28*F28,2)</f>
        <v>15650.25</v>
      </c>
      <c r="J28" s="180">
        <f>I28/J46</f>
        <v>5.8757213552928865E-2</v>
      </c>
    </row>
    <row r="29" spans="1:10" x14ac:dyDescent="0.2">
      <c r="A29" s="174" t="s">
        <v>76</v>
      </c>
      <c r="B29" s="175">
        <v>88316</v>
      </c>
      <c r="C29" s="174" t="s">
        <v>4</v>
      </c>
      <c r="D29" s="174" t="s">
        <v>110</v>
      </c>
      <c r="E29" s="176" t="s">
        <v>6</v>
      </c>
      <c r="F29" s="179">
        <f>'Memória de Cálculo'!D54</f>
        <v>3168</v>
      </c>
      <c r="G29" s="179">
        <v>13.55</v>
      </c>
      <c r="H29" s="179">
        <f>G29*1.25</f>
        <v>16.9375</v>
      </c>
      <c r="I29" s="179">
        <f>ROUND(H29*F29,2)</f>
        <v>53658</v>
      </c>
      <c r="J29" s="180">
        <f>I29/J46</f>
        <v>0.20145330361004182</v>
      </c>
    </row>
    <row r="30" spans="1:10" ht="25.5" x14ac:dyDescent="0.2">
      <c r="A30" s="52" t="s">
        <v>73</v>
      </c>
      <c r="B30" s="52"/>
      <c r="C30" s="52"/>
      <c r="D30" s="52" t="s">
        <v>102</v>
      </c>
      <c r="E30" s="52"/>
      <c r="F30" s="50"/>
      <c r="G30" s="52"/>
      <c r="H30" s="52"/>
      <c r="I30" s="8">
        <f>I31+I32</f>
        <v>128064</v>
      </c>
      <c r="J30" s="23">
        <f>I30/J46</f>
        <v>0.48080278567066226</v>
      </c>
    </row>
    <row r="31" spans="1:10" x14ac:dyDescent="0.2">
      <c r="A31" s="174" t="s">
        <v>77</v>
      </c>
      <c r="B31" s="181" t="s">
        <v>84</v>
      </c>
      <c r="C31" s="174" t="s">
        <v>4</v>
      </c>
      <c r="D31" s="174" t="s">
        <v>85</v>
      </c>
      <c r="E31" s="176" t="s">
        <v>6</v>
      </c>
      <c r="F31" s="179">
        <f>'Memória de Cálculo'!D59</f>
        <v>960</v>
      </c>
      <c r="G31" s="179">
        <v>14.96</v>
      </c>
      <c r="H31" s="179">
        <f t="shared" ref="H31:H32" si="0">G31*1.25</f>
        <v>18.700000000000003</v>
      </c>
      <c r="I31" s="179">
        <f>ROUND(F31*H31,2)</f>
        <v>17952</v>
      </c>
      <c r="J31" s="180">
        <f>I31/J46</f>
        <v>6.7398891244688036E-2</v>
      </c>
    </row>
    <row r="32" spans="1:10" x14ac:dyDescent="0.2">
      <c r="A32" s="174" t="s">
        <v>78</v>
      </c>
      <c r="B32" s="181" t="s">
        <v>87</v>
      </c>
      <c r="C32" s="174" t="s">
        <v>4</v>
      </c>
      <c r="D32" s="174" t="s">
        <v>111</v>
      </c>
      <c r="E32" s="176" t="s">
        <v>6</v>
      </c>
      <c r="F32" s="179">
        <f>'Memória de Cálculo'!D63</f>
        <v>960</v>
      </c>
      <c r="G32" s="179">
        <v>91.76</v>
      </c>
      <c r="H32" s="179">
        <f t="shared" si="0"/>
        <v>114.7</v>
      </c>
      <c r="I32" s="179">
        <f>ROUND(F32*H32,2)</f>
        <v>110112</v>
      </c>
      <c r="J32" s="180">
        <f>I32/J46</f>
        <v>0.41340389442597425</v>
      </c>
    </row>
    <row r="33" spans="1:10" x14ac:dyDescent="0.2">
      <c r="A33" s="52" t="s">
        <v>103</v>
      </c>
      <c r="B33" s="52"/>
      <c r="C33" s="52"/>
      <c r="D33" s="52" t="s">
        <v>104</v>
      </c>
      <c r="E33" s="52"/>
      <c r="F33" s="50"/>
      <c r="G33" s="52"/>
      <c r="H33" s="52"/>
      <c r="I33" s="8">
        <f>I34+I38+I43</f>
        <v>6270.2800000000007</v>
      </c>
      <c r="J33" s="23">
        <f>I33/J46</f>
        <v>2.3541105157851079E-2</v>
      </c>
    </row>
    <row r="34" spans="1:10" x14ac:dyDescent="0.2">
      <c r="A34" s="52" t="s">
        <v>112</v>
      </c>
      <c r="B34" s="52"/>
      <c r="C34" s="52"/>
      <c r="D34" s="52" t="s">
        <v>88</v>
      </c>
      <c r="E34" s="52"/>
      <c r="F34" s="50"/>
      <c r="G34" s="52"/>
      <c r="H34" s="52"/>
      <c r="I34" s="8">
        <f>I35+I36+I37</f>
        <v>2487.6999999999998</v>
      </c>
      <c r="J34" s="23">
        <f>I34/J46</f>
        <v>9.3398073612639496E-3</v>
      </c>
    </row>
    <row r="35" spans="1:10" x14ac:dyDescent="0.2">
      <c r="A35" s="174" t="s">
        <v>113</v>
      </c>
      <c r="B35" s="181" t="s">
        <v>89</v>
      </c>
      <c r="C35" s="174" t="s">
        <v>4</v>
      </c>
      <c r="D35" s="174" t="s">
        <v>126</v>
      </c>
      <c r="E35" s="176" t="s">
        <v>5</v>
      </c>
      <c r="F35" s="179">
        <f>'Memória de Cálculo'!D69</f>
        <v>4</v>
      </c>
      <c r="G35" s="179">
        <v>249.9</v>
      </c>
      <c r="H35" s="179">
        <f>G35*1.25</f>
        <v>312.375</v>
      </c>
      <c r="I35" s="179">
        <f>ROUND(H35*F35,2)</f>
        <v>1249.5</v>
      </c>
      <c r="J35" s="180">
        <f>I35/J46</f>
        <v>4.6911160099285714E-3</v>
      </c>
    </row>
    <row r="36" spans="1:10" x14ac:dyDescent="0.2">
      <c r="A36" s="174" t="s">
        <v>114</v>
      </c>
      <c r="B36" s="181" t="s">
        <v>90</v>
      </c>
      <c r="C36" s="174" t="s">
        <v>4</v>
      </c>
      <c r="D36" s="174" t="s">
        <v>127</v>
      </c>
      <c r="E36" s="176" t="s">
        <v>5</v>
      </c>
      <c r="F36" s="179">
        <f>'Memória de Cálculo'!D73</f>
        <v>8</v>
      </c>
      <c r="G36" s="179">
        <v>61.91</v>
      </c>
      <c r="H36" s="179">
        <f>G36*1.25</f>
        <v>77.387499999999989</v>
      </c>
      <c r="I36" s="179">
        <f>ROUND(H36*F36,2)</f>
        <v>619.1</v>
      </c>
      <c r="J36" s="180">
        <f>I36/J46</f>
        <v>2.32434567566769E-3</v>
      </c>
    </row>
    <row r="37" spans="1:10" x14ac:dyDescent="0.2">
      <c r="A37" s="174" t="s">
        <v>115</v>
      </c>
      <c r="B37" s="181" t="s">
        <v>90</v>
      </c>
      <c r="C37" s="174" t="s">
        <v>4</v>
      </c>
      <c r="D37" s="174" t="s">
        <v>128</v>
      </c>
      <c r="E37" s="176" t="s">
        <v>5</v>
      </c>
      <c r="F37" s="179">
        <f>'Memória de Cálculo'!D77</f>
        <v>8</v>
      </c>
      <c r="G37" s="179">
        <v>61.91</v>
      </c>
      <c r="H37" s="179">
        <f>G37*1.25</f>
        <v>77.387499999999989</v>
      </c>
      <c r="I37" s="179">
        <f>ROUND(H37*F37,2)</f>
        <v>619.1</v>
      </c>
      <c r="J37" s="180">
        <f>I37/J46</f>
        <v>2.32434567566769E-3</v>
      </c>
    </row>
    <row r="38" spans="1:10" x14ac:dyDescent="0.2">
      <c r="A38" s="52" t="s">
        <v>116</v>
      </c>
      <c r="B38" s="52"/>
      <c r="C38" s="52"/>
      <c r="D38" s="52" t="s">
        <v>91</v>
      </c>
      <c r="E38" s="52"/>
      <c r="F38" s="50"/>
      <c r="G38" s="52"/>
      <c r="H38" s="52"/>
      <c r="I38" s="8">
        <f>I39+I40+I41+I42</f>
        <v>1353.8</v>
      </c>
      <c r="J38" s="23">
        <f>I38/J46</f>
        <v>5.082699363138295E-3</v>
      </c>
    </row>
    <row r="39" spans="1:10" x14ac:dyDescent="0.2">
      <c r="A39" s="174" t="s">
        <v>117</v>
      </c>
      <c r="B39" s="181" t="s">
        <v>92</v>
      </c>
      <c r="C39" s="174" t="s">
        <v>4</v>
      </c>
      <c r="D39" s="174" t="s">
        <v>129</v>
      </c>
      <c r="E39" s="176" t="s">
        <v>93</v>
      </c>
      <c r="F39" s="179">
        <f>'Memória de Cálculo'!D82</f>
        <v>12</v>
      </c>
      <c r="G39" s="179">
        <v>11.34</v>
      </c>
      <c r="H39" s="179">
        <f>G39*1.25</f>
        <v>14.175000000000001</v>
      </c>
      <c r="I39" s="179">
        <f>ROUND(H39*F39,2)</f>
        <v>170.1</v>
      </c>
      <c r="J39" s="180">
        <f>I39/J46</f>
        <v>6.3862251563733484E-4</v>
      </c>
    </row>
    <row r="40" spans="1:10" x14ac:dyDescent="0.2">
      <c r="A40" s="174" t="s">
        <v>118</v>
      </c>
      <c r="B40" s="181" t="s">
        <v>94</v>
      </c>
      <c r="C40" s="174" t="s">
        <v>4</v>
      </c>
      <c r="D40" s="174" t="s">
        <v>130</v>
      </c>
      <c r="E40" s="176" t="s">
        <v>93</v>
      </c>
      <c r="F40" s="179">
        <f>'Memória de Cálculo'!D86</f>
        <v>14</v>
      </c>
      <c r="G40" s="179">
        <v>60.48</v>
      </c>
      <c r="H40" s="179">
        <f>G40*1.25</f>
        <v>75.599999999999994</v>
      </c>
      <c r="I40" s="179">
        <f>ROUND(H40*F40,2)</f>
        <v>1058.4000000000001</v>
      </c>
      <c r="J40" s="180">
        <f>I40/J46</f>
        <v>3.9736512084100842E-3</v>
      </c>
    </row>
    <row r="41" spans="1:10" x14ac:dyDescent="0.2">
      <c r="A41" s="174" t="s">
        <v>119</v>
      </c>
      <c r="B41" s="181" t="s">
        <v>95</v>
      </c>
      <c r="C41" s="174" t="s">
        <v>79</v>
      </c>
      <c r="D41" s="174" t="s">
        <v>131</v>
      </c>
      <c r="E41" s="176" t="s">
        <v>96</v>
      </c>
      <c r="F41" s="179">
        <f>'Memória de Cálculo'!D90</f>
        <v>24</v>
      </c>
      <c r="G41" s="179">
        <v>2</v>
      </c>
      <c r="H41" s="179">
        <f>G41*1.25</f>
        <v>2.5</v>
      </c>
      <c r="I41" s="179">
        <f>ROUND(H41*F41,2)</f>
        <v>60</v>
      </c>
      <c r="J41" s="180">
        <f>I41/J46</f>
        <v>2.2526367394614988E-4</v>
      </c>
    </row>
    <row r="42" spans="1:10" x14ac:dyDescent="0.2">
      <c r="A42" s="174" t="s">
        <v>120</v>
      </c>
      <c r="B42" s="181" t="s">
        <v>97</v>
      </c>
      <c r="C42" s="174" t="s">
        <v>4</v>
      </c>
      <c r="D42" s="174" t="s">
        <v>132</v>
      </c>
      <c r="E42" s="176" t="s">
        <v>5</v>
      </c>
      <c r="F42" s="179">
        <f>'Memória de Cálculo'!D94</f>
        <v>8</v>
      </c>
      <c r="G42" s="179">
        <v>6.53</v>
      </c>
      <c r="H42" s="179">
        <f>G42*1.25</f>
        <v>8.1624999999999996</v>
      </c>
      <c r="I42" s="179">
        <f>ROUND(H42*F42,2)</f>
        <v>65.3</v>
      </c>
      <c r="J42" s="180">
        <f>I42/J46</f>
        <v>2.4516196514472643E-4</v>
      </c>
    </row>
    <row r="43" spans="1:10" x14ac:dyDescent="0.2">
      <c r="A43" s="52" t="s">
        <v>121</v>
      </c>
      <c r="B43" s="52"/>
      <c r="C43" s="52"/>
      <c r="D43" s="52" t="s">
        <v>74</v>
      </c>
      <c r="E43" s="52"/>
      <c r="F43" s="50"/>
      <c r="G43" s="52"/>
      <c r="H43" s="52"/>
      <c r="I43" s="8">
        <f>I44+I45</f>
        <v>2428.7800000000002</v>
      </c>
      <c r="J43" s="23">
        <f>I43/J46</f>
        <v>9.1185984334488327E-3</v>
      </c>
    </row>
    <row r="44" spans="1:10" x14ac:dyDescent="0.2">
      <c r="A44" s="174" t="s">
        <v>122</v>
      </c>
      <c r="B44" s="181" t="s">
        <v>98</v>
      </c>
      <c r="C44" s="174" t="s">
        <v>79</v>
      </c>
      <c r="D44" s="174" t="s">
        <v>133</v>
      </c>
      <c r="E44" s="176" t="s">
        <v>96</v>
      </c>
      <c r="F44" s="179">
        <f>'Memória de Cálculo'!D97</f>
        <v>1250</v>
      </c>
      <c r="G44" s="179">
        <v>1.31</v>
      </c>
      <c r="H44" s="179">
        <f>G44*1.25</f>
        <v>1.6375000000000002</v>
      </c>
      <c r="I44" s="179">
        <f>ROUND(F44*H44,2)</f>
        <v>2046.88</v>
      </c>
      <c r="J44" s="180">
        <f>I44/J46</f>
        <v>7.6847951487815881E-3</v>
      </c>
    </row>
    <row r="45" spans="1:10" x14ac:dyDescent="0.2">
      <c r="A45" s="174" t="s">
        <v>123</v>
      </c>
      <c r="B45" s="181" t="s">
        <v>99</v>
      </c>
      <c r="C45" s="174" t="s">
        <v>4</v>
      </c>
      <c r="D45" s="174" t="s">
        <v>124</v>
      </c>
      <c r="E45" s="176" t="s">
        <v>5</v>
      </c>
      <c r="F45" s="179">
        <f>'Memória de Cálculo'!D101</f>
        <v>24</v>
      </c>
      <c r="G45" s="179">
        <v>12.73</v>
      </c>
      <c r="H45" s="179">
        <f t="shared" ref="H45" si="1">G45*1.25</f>
        <v>15.912500000000001</v>
      </c>
      <c r="I45" s="179">
        <f>ROUND(F45*H45,2)</f>
        <v>381.9</v>
      </c>
      <c r="J45" s="180">
        <f>I45/J46</f>
        <v>1.4338032846672438E-3</v>
      </c>
    </row>
    <row r="46" spans="1:10" ht="15" x14ac:dyDescent="0.25">
      <c r="A46" s="16"/>
      <c r="B46" s="16"/>
      <c r="C46" s="16"/>
      <c r="D46" s="4"/>
      <c r="E46" s="16"/>
      <c r="F46" s="195" t="s">
        <v>281</v>
      </c>
      <c r="G46" s="193"/>
      <c r="H46" s="32"/>
      <c r="I46" s="57"/>
      <c r="J46" s="39">
        <f>I24+I27+I30+I33</f>
        <v>266354.53000000003</v>
      </c>
    </row>
    <row r="47" spans="1:10" ht="15" x14ac:dyDescent="0.25">
      <c r="A47" s="16"/>
      <c r="B47" s="16"/>
      <c r="C47" s="16"/>
      <c r="D47" s="4"/>
      <c r="E47" s="16"/>
      <c r="F47" s="194" t="s">
        <v>282</v>
      </c>
      <c r="G47" s="194"/>
      <c r="H47" s="194"/>
      <c r="I47" s="57"/>
      <c r="J47" s="39">
        <f>J46*12</f>
        <v>3196254.3600000003</v>
      </c>
    </row>
  </sheetData>
  <sheetProtection algorithmName="SHA-512" hashValue="TAkLNSa1Fzbt5OY8EtVQFYJYEC8EXUuTOPKcJfb/Z8EMkT+BOqIHBYXC9fCOhwf94F2elMsDgaaKYzGJm1406A==" saltValue="xzlLrdmTEkn0J1J8WAo7mQ==" spinCount="100000" sheet="1" objects="1" scenarios="1"/>
  <mergeCells count="4">
    <mergeCell ref="F47:H47"/>
    <mergeCell ref="F46:G46"/>
    <mergeCell ref="A20:F20"/>
    <mergeCell ref="A22:J22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6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5B08D-D507-4DCD-9F8E-9C1C752D2F29}">
  <sheetPr>
    <pageSetUpPr fitToPage="1"/>
  </sheetPr>
  <dimension ref="A16:J120"/>
  <sheetViews>
    <sheetView showOutlineSymbols="0" showWhiteSpace="0" view="pageBreakPreview" zoomScale="80" zoomScaleNormal="80" zoomScaleSheetLayoutView="80" workbookViewId="0">
      <selection activeCell="H26" sqref="H26"/>
    </sheetView>
  </sheetViews>
  <sheetFormatPr defaultColWidth="9" defaultRowHeight="14.25" x14ac:dyDescent="0.2"/>
  <cols>
    <col min="1" max="1" width="11.375" customWidth="1"/>
    <col min="2" max="2" width="9.875" customWidth="1"/>
    <col min="3" max="3" width="9.125" customWidth="1"/>
    <col min="4" max="4" width="33.125" customWidth="1"/>
    <col min="5" max="5" width="15.5" customWidth="1"/>
    <col min="6" max="6" width="6.125" style="22" customWidth="1"/>
    <col min="7" max="7" width="17.125" customWidth="1"/>
    <col min="8" max="8" width="12.375" customWidth="1"/>
    <col min="9" max="9" width="12.625" customWidth="1"/>
    <col min="10" max="10" width="11.125" customWidth="1"/>
    <col min="11" max="11" width="11" bestFit="1" customWidth="1"/>
  </cols>
  <sheetData>
    <row r="16" ht="1.5" customHeight="1" x14ac:dyDescent="0.2"/>
    <row r="17" spans="1:10" x14ac:dyDescent="0.2">
      <c r="A17" s="1" t="s">
        <v>277</v>
      </c>
      <c r="B17" s="1"/>
      <c r="C17" s="1"/>
      <c r="D17" s="1"/>
      <c r="F17"/>
    </row>
    <row r="18" spans="1:10" x14ac:dyDescent="0.2">
      <c r="A18" s="1" t="s">
        <v>276</v>
      </c>
      <c r="B18" s="1"/>
      <c r="C18" s="1"/>
      <c r="D18" s="1"/>
      <c r="F18"/>
    </row>
    <row r="19" spans="1:10" x14ac:dyDescent="0.2">
      <c r="A19" s="1" t="s">
        <v>272</v>
      </c>
      <c r="B19" s="1"/>
      <c r="C19" s="9"/>
      <c r="D19" s="9"/>
      <c r="F19"/>
    </row>
    <row r="20" spans="1:10" x14ac:dyDescent="0.2">
      <c r="A20" s="1" t="s">
        <v>86</v>
      </c>
      <c r="B20" s="1" t="s">
        <v>278</v>
      </c>
      <c r="C20" s="1"/>
      <c r="D20" s="1"/>
      <c r="F20"/>
    </row>
    <row r="21" spans="1:10" x14ac:dyDescent="0.2">
      <c r="A21" s="186" t="s">
        <v>283</v>
      </c>
      <c r="B21" s="186"/>
      <c r="C21" s="186"/>
      <c r="D21" s="186"/>
      <c r="E21" s="186"/>
      <c r="F21" s="186"/>
      <c r="G21" s="9"/>
      <c r="H21" s="9"/>
      <c r="I21" s="9"/>
      <c r="J21" s="9"/>
    </row>
    <row r="22" spans="1:10" x14ac:dyDescent="0.2">
      <c r="A22" s="1" t="s">
        <v>279</v>
      </c>
      <c r="B22" s="1"/>
      <c r="C22" s="1"/>
      <c r="D22" s="1"/>
      <c r="F22"/>
    </row>
    <row r="23" spans="1:10" ht="15" x14ac:dyDescent="0.25">
      <c r="A23" s="200" t="s">
        <v>24</v>
      </c>
      <c r="B23" s="200"/>
      <c r="C23" s="200"/>
      <c r="D23" s="200"/>
      <c r="E23" s="200"/>
      <c r="F23" s="200"/>
      <c r="G23" s="200"/>
      <c r="H23" s="200"/>
      <c r="I23" s="200"/>
      <c r="J23" s="200"/>
    </row>
    <row r="24" spans="1:10" x14ac:dyDescent="0.2">
      <c r="A24" s="52" t="s">
        <v>2</v>
      </c>
      <c r="B24" s="52"/>
      <c r="C24" s="52"/>
      <c r="D24" s="52" t="s">
        <v>100</v>
      </c>
      <c r="E24" s="52"/>
      <c r="F24" s="191"/>
      <c r="G24" s="191"/>
      <c r="H24" s="50"/>
      <c r="I24" s="52"/>
      <c r="J24" s="8">
        <f>J29+J35</f>
        <v>62712</v>
      </c>
    </row>
    <row r="25" spans="1:10" ht="15" x14ac:dyDescent="0.2">
      <c r="A25" s="51"/>
      <c r="B25" s="49" t="s">
        <v>14</v>
      </c>
      <c r="C25" s="51" t="s">
        <v>13</v>
      </c>
      <c r="D25" s="51" t="s">
        <v>1</v>
      </c>
      <c r="E25" s="190" t="s">
        <v>22</v>
      </c>
      <c r="F25" s="190"/>
      <c r="G25" s="28" t="s">
        <v>12</v>
      </c>
      <c r="H25" s="49" t="s">
        <v>11</v>
      </c>
      <c r="I25" s="49" t="s">
        <v>10</v>
      </c>
      <c r="J25" s="49" t="s">
        <v>9</v>
      </c>
    </row>
    <row r="26" spans="1:10" x14ac:dyDescent="0.2">
      <c r="A26" s="53" t="s">
        <v>59</v>
      </c>
      <c r="B26" s="45">
        <v>90776</v>
      </c>
      <c r="C26" s="53" t="s">
        <v>4</v>
      </c>
      <c r="D26" s="53" t="s">
        <v>107</v>
      </c>
      <c r="E26" s="197" t="s">
        <v>23</v>
      </c>
      <c r="F26" s="197"/>
      <c r="G26" s="46" t="s">
        <v>6</v>
      </c>
      <c r="H26" s="48">
        <v>1</v>
      </c>
      <c r="I26" s="47">
        <v>23.2</v>
      </c>
      <c r="J26" s="47">
        <v>23.2</v>
      </c>
    </row>
    <row r="27" spans="1:10" x14ac:dyDescent="0.2">
      <c r="A27" s="54"/>
      <c r="B27" s="54"/>
      <c r="C27" s="54"/>
      <c r="D27" s="54"/>
      <c r="E27" s="54" t="s">
        <v>19</v>
      </c>
      <c r="F27" s="5">
        <v>23.2</v>
      </c>
      <c r="G27" s="54" t="s">
        <v>18</v>
      </c>
      <c r="H27" s="5">
        <v>0</v>
      </c>
      <c r="I27" s="54" t="s">
        <v>17</v>
      </c>
      <c r="J27" s="5">
        <v>23.2</v>
      </c>
    </row>
    <row r="28" spans="1:10" ht="14.25" customHeight="1" x14ac:dyDescent="0.2">
      <c r="A28" s="54"/>
      <c r="B28" s="54"/>
      <c r="C28" s="54"/>
      <c r="D28" s="54"/>
      <c r="E28" s="54" t="s">
        <v>80</v>
      </c>
      <c r="F28" s="5">
        <f>F27*0.25</f>
        <v>5.8</v>
      </c>
      <c r="G28" s="54"/>
      <c r="H28" s="196" t="s">
        <v>81</v>
      </c>
      <c r="I28" s="196"/>
      <c r="J28" s="5">
        <f>J27+F28</f>
        <v>29</v>
      </c>
    </row>
    <row r="29" spans="1:10" ht="15" thickBot="1" x14ac:dyDescent="0.25">
      <c r="A29" s="16"/>
      <c r="B29" s="16"/>
      <c r="C29" s="16"/>
      <c r="D29" s="16"/>
      <c r="E29" s="16"/>
      <c r="F29" s="16"/>
      <c r="G29" s="16" t="s">
        <v>16</v>
      </c>
      <c r="H29" s="42">
        <f>'Memória de Cálculo'!E27</f>
        <v>144</v>
      </c>
      <c r="I29" s="16" t="s">
        <v>15</v>
      </c>
      <c r="J29" s="39">
        <f>J28*H29</f>
        <v>4176</v>
      </c>
    </row>
    <row r="30" spans="1:10" ht="15" thickTop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</row>
    <row r="31" spans="1:10" ht="15" x14ac:dyDescent="0.2">
      <c r="A31" s="51"/>
      <c r="B31" s="49" t="s">
        <v>14</v>
      </c>
      <c r="C31" s="51" t="s">
        <v>13</v>
      </c>
      <c r="D31" s="51" t="s">
        <v>1</v>
      </c>
      <c r="E31" s="190" t="s">
        <v>22</v>
      </c>
      <c r="F31" s="190"/>
      <c r="G31" s="28" t="s">
        <v>12</v>
      </c>
      <c r="H31" s="49" t="s">
        <v>11</v>
      </c>
      <c r="I31" s="49" t="s">
        <v>10</v>
      </c>
      <c r="J31" s="49" t="s">
        <v>9</v>
      </c>
    </row>
    <row r="32" spans="1:10" x14ac:dyDescent="0.2">
      <c r="A32" s="53" t="s">
        <v>59</v>
      </c>
      <c r="B32" s="45">
        <v>88316</v>
      </c>
      <c r="C32" s="53" t="s">
        <v>4</v>
      </c>
      <c r="D32" s="53" t="s">
        <v>108</v>
      </c>
      <c r="E32" s="197" t="s">
        <v>23</v>
      </c>
      <c r="F32" s="197"/>
      <c r="G32" s="46" t="s">
        <v>6</v>
      </c>
      <c r="H32" s="48">
        <v>1</v>
      </c>
      <c r="I32" s="47">
        <f>F33</f>
        <v>13.55</v>
      </c>
      <c r="J32" s="47">
        <f>I32</f>
        <v>13.55</v>
      </c>
    </row>
    <row r="33" spans="1:10" x14ac:dyDescent="0.2">
      <c r="A33" s="54"/>
      <c r="B33" s="54"/>
      <c r="C33" s="54"/>
      <c r="D33" s="54"/>
      <c r="E33" s="54" t="s">
        <v>19</v>
      </c>
      <c r="F33" s="5">
        <v>13.55</v>
      </c>
      <c r="G33" s="54" t="s">
        <v>18</v>
      </c>
      <c r="H33" s="5">
        <v>0</v>
      </c>
      <c r="I33" s="54" t="s">
        <v>17</v>
      </c>
      <c r="J33" s="5">
        <f>J32</f>
        <v>13.55</v>
      </c>
    </row>
    <row r="34" spans="1:10" ht="14.25" customHeight="1" x14ac:dyDescent="0.2">
      <c r="A34" s="54"/>
      <c r="B34" s="54"/>
      <c r="C34" s="54"/>
      <c r="D34" s="54"/>
      <c r="E34" s="54" t="s">
        <v>80</v>
      </c>
      <c r="F34" s="5">
        <f>F33*0.25</f>
        <v>3.3875000000000002</v>
      </c>
      <c r="G34" s="54"/>
      <c r="H34" s="196" t="s">
        <v>81</v>
      </c>
      <c r="I34" s="196"/>
      <c r="J34" s="5">
        <f>J33+F34</f>
        <v>16.9375</v>
      </c>
    </row>
    <row r="35" spans="1:10" ht="15" thickBot="1" x14ac:dyDescent="0.25">
      <c r="A35" s="16"/>
      <c r="B35" s="16"/>
      <c r="C35" s="16"/>
      <c r="D35" s="16"/>
      <c r="E35" s="16"/>
      <c r="F35" s="16"/>
      <c r="G35" s="16" t="s">
        <v>16</v>
      </c>
      <c r="H35" s="42">
        <f>'Memória de Cálculo'!E31</f>
        <v>3456</v>
      </c>
      <c r="I35" s="16" t="s">
        <v>15</v>
      </c>
      <c r="J35" s="39">
        <f>J34*H35</f>
        <v>58536</v>
      </c>
    </row>
    <row r="36" spans="1:10" ht="15" thickTop="1" x14ac:dyDescent="0.2">
      <c r="A36" s="27"/>
      <c r="B36" s="27"/>
      <c r="C36" s="27"/>
      <c r="D36" s="27"/>
      <c r="E36" s="27"/>
      <c r="F36" s="27"/>
      <c r="G36" s="27"/>
      <c r="H36" s="27"/>
      <c r="I36" s="27"/>
      <c r="J36" s="27"/>
    </row>
    <row r="37" spans="1:10" ht="25.5" x14ac:dyDescent="0.2">
      <c r="A37" s="52" t="s">
        <v>3</v>
      </c>
      <c r="B37" s="52"/>
      <c r="C37" s="52"/>
      <c r="D37" s="52" t="s">
        <v>101</v>
      </c>
      <c r="E37" s="52"/>
      <c r="F37" s="191"/>
      <c r="G37" s="191"/>
      <c r="H37" s="50"/>
      <c r="I37" s="52"/>
      <c r="J37" s="8">
        <f>J42+J48</f>
        <v>69308.25</v>
      </c>
    </row>
    <row r="38" spans="1:10" ht="15" x14ac:dyDescent="0.2">
      <c r="A38" s="51"/>
      <c r="B38" s="49" t="s">
        <v>14</v>
      </c>
      <c r="C38" s="51" t="s">
        <v>13</v>
      </c>
      <c r="D38" s="51" t="s">
        <v>1</v>
      </c>
      <c r="E38" s="190" t="s">
        <v>22</v>
      </c>
      <c r="F38" s="190"/>
      <c r="G38" s="28" t="s">
        <v>12</v>
      </c>
      <c r="H38" s="49" t="s">
        <v>11</v>
      </c>
      <c r="I38" s="49" t="s">
        <v>10</v>
      </c>
      <c r="J38" s="49" t="s">
        <v>9</v>
      </c>
    </row>
    <row r="39" spans="1:10" x14ac:dyDescent="0.2">
      <c r="A39" s="53" t="s">
        <v>59</v>
      </c>
      <c r="B39" s="45">
        <v>88316</v>
      </c>
      <c r="C39" s="53" t="s">
        <v>4</v>
      </c>
      <c r="D39" s="53" t="s">
        <v>109</v>
      </c>
      <c r="E39" s="197" t="s">
        <v>23</v>
      </c>
      <c r="F39" s="197"/>
      <c r="G39" s="46" t="s">
        <v>6</v>
      </c>
      <c r="H39" s="48">
        <v>1</v>
      </c>
      <c r="I39" s="47">
        <f>F40</f>
        <v>13.55</v>
      </c>
      <c r="J39" s="47">
        <f>I39</f>
        <v>13.55</v>
      </c>
    </row>
    <row r="40" spans="1:10" ht="14.25" customHeight="1" x14ac:dyDescent="0.2">
      <c r="A40" s="54"/>
      <c r="B40" s="54"/>
      <c r="C40" s="54"/>
      <c r="D40" s="54"/>
      <c r="E40" s="54" t="s">
        <v>19</v>
      </c>
      <c r="F40" s="5">
        <v>13.55</v>
      </c>
      <c r="G40" s="54" t="s">
        <v>18</v>
      </c>
      <c r="H40" s="5">
        <v>0</v>
      </c>
      <c r="I40" s="54" t="s">
        <v>17</v>
      </c>
      <c r="J40" s="5">
        <f>J39</f>
        <v>13.55</v>
      </c>
    </row>
    <row r="41" spans="1:10" ht="14.25" customHeight="1" x14ac:dyDescent="0.2">
      <c r="A41" s="54"/>
      <c r="B41" s="54"/>
      <c r="C41" s="54"/>
      <c r="D41" s="54"/>
      <c r="E41" s="54" t="s">
        <v>80</v>
      </c>
      <c r="F41" s="5">
        <f>F40*0.25</f>
        <v>3.3875000000000002</v>
      </c>
      <c r="G41" s="54"/>
      <c r="H41" s="196" t="s">
        <v>81</v>
      </c>
      <c r="I41" s="196"/>
      <c r="J41" s="5">
        <f>J40+F41</f>
        <v>16.9375</v>
      </c>
    </row>
    <row r="42" spans="1:10" ht="15" thickBot="1" x14ac:dyDescent="0.25">
      <c r="A42" s="16"/>
      <c r="B42" s="16"/>
      <c r="C42" s="16"/>
      <c r="D42" s="16"/>
      <c r="E42" s="16"/>
      <c r="F42" s="16"/>
      <c r="G42" s="16" t="s">
        <v>16</v>
      </c>
      <c r="H42" s="42">
        <f>'Memória de Cálculo'!E42</f>
        <v>924</v>
      </c>
      <c r="I42" s="16" t="s">
        <v>15</v>
      </c>
      <c r="J42" s="39">
        <f>J41*H42</f>
        <v>15650.25</v>
      </c>
    </row>
    <row r="43" spans="1:10" ht="15" thickTop="1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</row>
    <row r="44" spans="1:10" ht="15" x14ac:dyDescent="0.2">
      <c r="A44" s="51"/>
      <c r="B44" s="49" t="s">
        <v>14</v>
      </c>
      <c r="C44" s="51" t="s">
        <v>13</v>
      </c>
      <c r="D44" s="51" t="s">
        <v>1</v>
      </c>
      <c r="E44" s="190" t="s">
        <v>22</v>
      </c>
      <c r="F44" s="190"/>
      <c r="G44" s="28" t="s">
        <v>12</v>
      </c>
      <c r="H44" s="49" t="s">
        <v>11</v>
      </c>
      <c r="I44" s="49" t="s">
        <v>10</v>
      </c>
      <c r="J44" s="49" t="s">
        <v>9</v>
      </c>
    </row>
    <row r="45" spans="1:10" x14ac:dyDescent="0.2">
      <c r="A45" s="53" t="s">
        <v>59</v>
      </c>
      <c r="B45" s="45">
        <v>88316</v>
      </c>
      <c r="C45" s="53" t="s">
        <v>4</v>
      </c>
      <c r="D45" s="53" t="s">
        <v>110</v>
      </c>
      <c r="E45" s="197" t="s">
        <v>23</v>
      </c>
      <c r="F45" s="197"/>
      <c r="G45" s="46" t="s">
        <v>6</v>
      </c>
      <c r="H45" s="48">
        <v>1</v>
      </c>
      <c r="I45" s="47">
        <v>13.55</v>
      </c>
      <c r="J45" s="47">
        <f>I45</f>
        <v>13.55</v>
      </c>
    </row>
    <row r="46" spans="1:10" ht="14.25" customHeight="1" x14ac:dyDescent="0.2">
      <c r="A46" s="54"/>
      <c r="B46" s="54"/>
      <c r="C46" s="54"/>
      <c r="D46" s="54"/>
      <c r="E46" s="54" t="s">
        <v>19</v>
      </c>
      <c r="F46" s="5">
        <v>13.55</v>
      </c>
      <c r="G46" s="54" t="s">
        <v>18</v>
      </c>
      <c r="H46" s="5">
        <v>0</v>
      </c>
      <c r="I46" s="54" t="s">
        <v>17</v>
      </c>
      <c r="J46" s="5">
        <f>J45</f>
        <v>13.55</v>
      </c>
    </row>
    <row r="47" spans="1:10" ht="14.25" customHeight="1" x14ac:dyDescent="0.2">
      <c r="A47" s="54"/>
      <c r="B47" s="54"/>
      <c r="C47" s="54"/>
      <c r="D47" s="54"/>
      <c r="E47" s="54" t="s">
        <v>80</v>
      </c>
      <c r="F47" s="5">
        <f>F46*0.25</f>
        <v>3.3875000000000002</v>
      </c>
      <c r="G47" s="54"/>
      <c r="H47" s="196" t="s">
        <v>81</v>
      </c>
      <c r="I47" s="196"/>
      <c r="J47" s="5">
        <f>J46+F47</f>
        <v>16.9375</v>
      </c>
    </row>
    <row r="48" spans="1:10" ht="15" thickBot="1" x14ac:dyDescent="0.25">
      <c r="A48" s="16"/>
      <c r="B48" s="16"/>
      <c r="C48" s="16"/>
      <c r="D48" s="16"/>
      <c r="E48" s="16"/>
      <c r="F48" s="16"/>
      <c r="G48" s="16" t="s">
        <v>16</v>
      </c>
      <c r="H48" s="42">
        <f>'Memória de Cálculo'!D54</f>
        <v>3168</v>
      </c>
      <c r="I48" s="16" t="s">
        <v>15</v>
      </c>
      <c r="J48" s="39">
        <f>J47*H48</f>
        <v>53658</v>
      </c>
    </row>
    <row r="49" spans="1:10" ht="15" thickTop="1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</row>
    <row r="50" spans="1:10" ht="25.5" x14ac:dyDescent="0.2">
      <c r="A50" s="52" t="s">
        <v>73</v>
      </c>
      <c r="B50" s="52"/>
      <c r="C50" s="52"/>
      <c r="D50" s="52" t="s">
        <v>102</v>
      </c>
      <c r="E50" s="52"/>
      <c r="F50" s="191"/>
      <c r="G50" s="191"/>
      <c r="H50" s="50"/>
      <c r="I50" s="52"/>
      <c r="J50" s="8">
        <f>J55+J62</f>
        <v>128064</v>
      </c>
    </row>
    <row r="51" spans="1:10" ht="14.25" customHeight="1" x14ac:dyDescent="0.2">
      <c r="A51" s="51"/>
      <c r="B51" s="49" t="s">
        <v>14</v>
      </c>
      <c r="C51" s="51" t="s">
        <v>13</v>
      </c>
      <c r="D51" s="51" t="s">
        <v>1</v>
      </c>
      <c r="E51" s="190" t="s">
        <v>22</v>
      </c>
      <c r="F51" s="190"/>
      <c r="G51" s="28" t="s">
        <v>12</v>
      </c>
      <c r="H51" s="49" t="s">
        <v>11</v>
      </c>
      <c r="I51" s="49" t="s">
        <v>10</v>
      </c>
      <c r="J51" s="49" t="s">
        <v>9</v>
      </c>
    </row>
    <row r="52" spans="1:10" x14ac:dyDescent="0.2">
      <c r="A52" s="53" t="s">
        <v>59</v>
      </c>
      <c r="B52" s="45" t="s">
        <v>84</v>
      </c>
      <c r="C52" s="53" t="s">
        <v>4</v>
      </c>
      <c r="D52" s="53" t="s">
        <v>85</v>
      </c>
      <c r="E52" s="197" t="s">
        <v>23</v>
      </c>
      <c r="F52" s="197"/>
      <c r="G52" s="46" t="s">
        <v>6</v>
      </c>
      <c r="H52" s="48">
        <v>1</v>
      </c>
      <c r="I52" s="47">
        <v>14.96</v>
      </c>
      <c r="J52" s="47">
        <v>14.96</v>
      </c>
    </row>
    <row r="53" spans="1:10" ht="14.25" customHeight="1" x14ac:dyDescent="0.2">
      <c r="A53" s="54"/>
      <c r="B53" s="54"/>
      <c r="C53" s="54"/>
      <c r="D53" s="54"/>
      <c r="E53" s="54" t="s">
        <v>19</v>
      </c>
      <c r="F53" s="5">
        <v>14.96</v>
      </c>
      <c r="G53" s="54" t="s">
        <v>18</v>
      </c>
      <c r="H53" s="5">
        <v>0</v>
      </c>
      <c r="I53" s="54" t="s">
        <v>17</v>
      </c>
      <c r="J53" s="5">
        <v>14.96</v>
      </c>
    </row>
    <row r="54" spans="1:10" ht="14.25" customHeight="1" x14ac:dyDescent="0.2">
      <c r="A54" s="54"/>
      <c r="B54" s="54"/>
      <c r="C54" s="54"/>
      <c r="D54" s="54"/>
      <c r="E54" s="54" t="s">
        <v>80</v>
      </c>
      <c r="F54" s="5">
        <f>F53*0.25</f>
        <v>3.74</v>
      </c>
      <c r="G54" s="54"/>
      <c r="H54" s="196" t="s">
        <v>81</v>
      </c>
      <c r="I54" s="196"/>
      <c r="J54" s="5">
        <f>J53+F54</f>
        <v>18.700000000000003</v>
      </c>
    </row>
    <row r="55" spans="1:10" ht="15" thickBot="1" x14ac:dyDescent="0.25">
      <c r="A55" s="16"/>
      <c r="B55" s="16"/>
      <c r="C55" s="16"/>
      <c r="D55" s="16"/>
      <c r="E55" s="16"/>
      <c r="F55" s="16"/>
      <c r="G55" s="16" t="s">
        <v>16</v>
      </c>
      <c r="H55" s="42">
        <v>960</v>
      </c>
      <c r="I55" s="16" t="s">
        <v>15</v>
      </c>
      <c r="J55" s="39">
        <f>J54*H55</f>
        <v>17952.000000000004</v>
      </c>
    </row>
    <row r="56" spans="1:10" ht="15" thickTop="1" x14ac:dyDescent="0.2">
      <c r="A56" s="27"/>
      <c r="B56" s="27"/>
      <c r="C56" s="27"/>
      <c r="D56" s="27"/>
      <c r="E56" s="27"/>
      <c r="F56" s="27"/>
      <c r="G56" s="27"/>
      <c r="H56" s="27"/>
      <c r="I56" s="27"/>
      <c r="J56" s="27"/>
    </row>
    <row r="57" spans="1:10" ht="25.5" customHeight="1" x14ac:dyDescent="0.2">
      <c r="A57" s="51" t="s">
        <v>78</v>
      </c>
      <c r="B57" s="49" t="s">
        <v>14</v>
      </c>
      <c r="C57" s="51" t="s">
        <v>13</v>
      </c>
      <c r="D57" s="51" t="s">
        <v>1</v>
      </c>
      <c r="E57" s="190" t="s">
        <v>22</v>
      </c>
      <c r="F57" s="190"/>
      <c r="G57" s="28" t="s">
        <v>12</v>
      </c>
      <c r="H57" s="49" t="s">
        <v>11</v>
      </c>
      <c r="I57" s="49" t="s">
        <v>10</v>
      </c>
      <c r="J57" s="49" t="s">
        <v>9</v>
      </c>
    </row>
    <row r="58" spans="1:10" ht="14.25" customHeight="1" x14ac:dyDescent="0.2">
      <c r="A58" s="55" t="s">
        <v>58</v>
      </c>
      <c r="B58" s="24" t="s">
        <v>87</v>
      </c>
      <c r="C58" s="55" t="s">
        <v>4</v>
      </c>
      <c r="D58" s="55" t="s">
        <v>111</v>
      </c>
      <c r="E58" s="198" t="s">
        <v>60</v>
      </c>
      <c r="F58" s="198"/>
      <c r="G58" s="25" t="s">
        <v>6</v>
      </c>
      <c r="H58" s="40">
        <v>1</v>
      </c>
      <c r="I58" s="26">
        <v>74.78</v>
      </c>
      <c r="J58" s="26">
        <f>I58*H58</f>
        <v>74.78</v>
      </c>
    </row>
    <row r="59" spans="1:10" x14ac:dyDescent="0.2">
      <c r="A59" s="56" t="s">
        <v>59</v>
      </c>
      <c r="B59" s="20" t="s">
        <v>82</v>
      </c>
      <c r="C59" s="56" t="s">
        <v>4</v>
      </c>
      <c r="D59" s="56" t="s">
        <v>83</v>
      </c>
      <c r="E59" s="199" t="s">
        <v>21</v>
      </c>
      <c r="F59" s="199"/>
      <c r="G59" s="7" t="s">
        <v>20</v>
      </c>
      <c r="H59" s="41">
        <v>4.2320000000000002</v>
      </c>
      <c r="I59" s="6">
        <v>4.0129999999999999</v>
      </c>
      <c r="J59" s="6">
        <f>I59*H59</f>
        <v>16.983015999999999</v>
      </c>
    </row>
    <row r="60" spans="1:10" ht="14.25" customHeight="1" x14ac:dyDescent="0.2">
      <c r="A60" s="54"/>
      <c r="B60" s="54"/>
      <c r="C60" s="54"/>
      <c r="D60" s="54"/>
      <c r="E60" s="54" t="s">
        <v>19</v>
      </c>
      <c r="F60" s="5">
        <v>0</v>
      </c>
      <c r="G60" s="54" t="s">
        <v>18</v>
      </c>
      <c r="H60" s="5">
        <v>0</v>
      </c>
      <c r="I60" s="54" t="s">
        <v>17</v>
      </c>
      <c r="J60" s="5">
        <f>J58+J59</f>
        <v>91.763015999999993</v>
      </c>
    </row>
    <row r="61" spans="1:10" ht="14.25" customHeight="1" x14ac:dyDescent="0.2">
      <c r="A61" s="54"/>
      <c r="B61" s="54"/>
      <c r="C61" s="54"/>
      <c r="D61" s="54"/>
      <c r="E61" s="54" t="s">
        <v>80</v>
      </c>
      <c r="F61" s="5">
        <f>J60*0.25</f>
        <v>22.940753999999998</v>
      </c>
      <c r="G61" s="54"/>
      <c r="H61" s="196" t="s">
        <v>81</v>
      </c>
      <c r="I61" s="196"/>
      <c r="J61" s="5">
        <f>F61+J60</f>
        <v>114.70376999999999</v>
      </c>
    </row>
    <row r="62" spans="1:10" ht="15" thickBot="1" x14ac:dyDescent="0.25">
      <c r="A62" s="16"/>
      <c r="B62" s="16"/>
      <c r="C62" s="16"/>
      <c r="D62" s="16"/>
      <c r="E62" s="16"/>
      <c r="F62" s="16"/>
      <c r="G62" s="16" t="s">
        <v>16</v>
      </c>
      <c r="H62" s="42">
        <v>960</v>
      </c>
      <c r="I62" s="16" t="s">
        <v>15</v>
      </c>
      <c r="J62" s="39">
        <f>114.7*H62</f>
        <v>110112</v>
      </c>
    </row>
    <row r="63" spans="1:10" ht="15" thickTop="1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</row>
    <row r="64" spans="1:10" x14ac:dyDescent="0.2">
      <c r="A64" s="52" t="s">
        <v>103</v>
      </c>
      <c r="B64" s="52"/>
      <c r="C64" s="52"/>
      <c r="D64" s="52" t="s">
        <v>104</v>
      </c>
      <c r="E64" s="52"/>
      <c r="F64" s="191"/>
      <c r="G64" s="191"/>
      <c r="H64" s="50"/>
      <c r="I64" s="52"/>
      <c r="J64" s="8">
        <f>J65+J84+J109</f>
        <v>6270.2749999999996</v>
      </c>
    </row>
    <row r="65" spans="1:10" x14ac:dyDescent="0.2">
      <c r="A65" s="52" t="s">
        <v>112</v>
      </c>
      <c r="B65" s="52"/>
      <c r="C65" s="52"/>
      <c r="D65" s="52" t="s">
        <v>88</v>
      </c>
      <c r="E65" s="52"/>
      <c r="F65" s="191"/>
      <c r="G65" s="191"/>
      <c r="H65" s="50"/>
      <c r="I65" s="52"/>
      <c r="J65" s="8">
        <f>J70+J82+J76</f>
        <v>2487.6999999999998</v>
      </c>
    </row>
    <row r="66" spans="1:10" ht="15" x14ac:dyDescent="0.2">
      <c r="A66" s="51"/>
      <c r="B66" s="49" t="s">
        <v>14</v>
      </c>
      <c r="C66" s="51" t="s">
        <v>13</v>
      </c>
      <c r="D66" s="51" t="s">
        <v>1</v>
      </c>
      <c r="E66" s="190" t="s">
        <v>22</v>
      </c>
      <c r="F66" s="190"/>
      <c r="G66" s="28" t="s">
        <v>12</v>
      </c>
      <c r="H66" s="49" t="s">
        <v>11</v>
      </c>
      <c r="I66" s="49" t="s">
        <v>10</v>
      </c>
      <c r="J66" s="49" t="s">
        <v>9</v>
      </c>
    </row>
    <row r="67" spans="1:10" ht="25.5" x14ac:dyDescent="0.2">
      <c r="A67" s="53" t="s">
        <v>59</v>
      </c>
      <c r="B67" s="45" t="s">
        <v>89</v>
      </c>
      <c r="C67" s="53" t="s">
        <v>4</v>
      </c>
      <c r="D67" s="53" t="s">
        <v>126</v>
      </c>
      <c r="E67" s="197" t="s">
        <v>61</v>
      </c>
      <c r="F67" s="197"/>
      <c r="G67" s="46" t="s">
        <v>5</v>
      </c>
      <c r="H67" s="48">
        <v>1</v>
      </c>
      <c r="I67" s="47">
        <v>249.9</v>
      </c>
      <c r="J67" s="47">
        <v>249.9</v>
      </c>
    </row>
    <row r="68" spans="1:10" ht="14.25" customHeight="1" x14ac:dyDescent="0.2">
      <c r="A68" s="54"/>
      <c r="B68" s="54"/>
      <c r="C68" s="54"/>
      <c r="D68" s="54"/>
      <c r="E68" s="54" t="s">
        <v>19</v>
      </c>
      <c r="F68" s="5">
        <v>0</v>
      </c>
      <c r="G68" s="54" t="s">
        <v>18</v>
      </c>
      <c r="H68" s="5">
        <v>0</v>
      </c>
      <c r="I68" s="54" t="s">
        <v>17</v>
      </c>
      <c r="J68" s="5">
        <v>0</v>
      </c>
    </row>
    <row r="69" spans="1:10" ht="14.25" customHeight="1" x14ac:dyDescent="0.2">
      <c r="A69" s="54"/>
      <c r="B69" s="54"/>
      <c r="C69" s="54"/>
      <c r="D69" s="54"/>
      <c r="E69" s="54" t="s">
        <v>80</v>
      </c>
      <c r="F69" s="5">
        <f>J67*0.25</f>
        <v>62.475000000000001</v>
      </c>
      <c r="G69" s="54"/>
      <c r="H69" s="196" t="s">
        <v>81</v>
      </c>
      <c r="I69" s="196"/>
      <c r="J69" s="5">
        <f>J67+F69</f>
        <v>312.375</v>
      </c>
    </row>
    <row r="70" spans="1:10" ht="15" thickBot="1" x14ac:dyDescent="0.25">
      <c r="A70" s="16"/>
      <c r="B70" s="16"/>
      <c r="C70" s="16"/>
      <c r="D70" s="16"/>
      <c r="E70" s="16"/>
      <c r="F70" s="16"/>
      <c r="G70" s="16" t="s">
        <v>16</v>
      </c>
      <c r="H70" s="42">
        <v>4</v>
      </c>
      <c r="I70" s="16" t="s">
        <v>15</v>
      </c>
      <c r="J70" s="39">
        <f>J69*H70</f>
        <v>1249.5</v>
      </c>
    </row>
    <row r="71" spans="1:10" ht="15" thickTop="1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</row>
    <row r="72" spans="1:10" ht="14.25" customHeight="1" x14ac:dyDescent="0.2">
      <c r="A72" s="51"/>
      <c r="B72" s="49" t="s">
        <v>14</v>
      </c>
      <c r="C72" s="51" t="s">
        <v>13</v>
      </c>
      <c r="D72" s="51" t="s">
        <v>1</v>
      </c>
      <c r="E72" s="190" t="s">
        <v>22</v>
      </c>
      <c r="F72" s="190"/>
      <c r="G72" s="28" t="s">
        <v>12</v>
      </c>
      <c r="H72" s="49" t="s">
        <v>11</v>
      </c>
      <c r="I72" s="49" t="s">
        <v>10</v>
      </c>
      <c r="J72" s="49" t="s">
        <v>9</v>
      </c>
    </row>
    <row r="73" spans="1:10" x14ac:dyDescent="0.2">
      <c r="A73" s="53" t="s">
        <v>59</v>
      </c>
      <c r="B73" s="45" t="s">
        <v>90</v>
      </c>
      <c r="C73" s="53" t="s">
        <v>4</v>
      </c>
      <c r="D73" s="53" t="s">
        <v>127</v>
      </c>
      <c r="E73" s="197" t="s">
        <v>21</v>
      </c>
      <c r="F73" s="197"/>
      <c r="G73" s="46" t="s">
        <v>5</v>
      </c>
      <c r="H73" s="48">
        <v>1</v>
      </c>
      <c r="I73" s="47">
        <v>61.91</v>
      </c>
      <c r="J73" s="47">
        <v>61.91</v>
      </c>
    </row>
    <row r="74" spans="1:10" ht="14.25" customHeight="1" x14ac:dyDescent="0.2">
      <c r="A74" s="54"/>
      <c r="B74" s="54"/>
      <c r="C74" s="54"/>
      <c r="D74" s="54"/>
      <c r="E74" s="54" t="s">
        <v>19</v>
      </c>
      <c r="F74" s="5">
        <v>0</v>
      </c>
      <c r="G74" s="54" t="s">
        <v>18</v>
      </c>
      <c r="H74" s="5">
        <v>0</v>
      </c>
      <c r="I74" s="54" t="s">
        <v>17</v>
      </c>
      <c r="J74" s="5">
        <v>0</v>
      </c>
    </row>
    <row r="75" spans="1:10" ht="14.25" customHeight="1" x14ac:dyDescent="0.2">
      <c r="A75" s="54"/>
      <c r="B75" s="54"/>
      <c r="C75" s="54"/>
      <c r="D75" s="54"/>
      <c r="E75" s="54" t="s">
        <v>80</v>
      </c>
      <c r="F75" s="5">
        <f>J73*0.25</f>
        <v>15.477499999999999</v>
      </c>
      <c r="G75" s="54"/>
      <c r="H75" s="196" t="s">
        <v>81</v>
      </c>
      <c r="I75" s="196"/>
      <c r="J75" s="5">
        <f>J73+F75</f>
        <v>77.387499999999989</v>
      </c>
    </row>
    <row r="76" spans="1:10" ht="15" thickBot="1" x14ac:dyDescent="0.25">
      <c r="A76" s="16"/>
      <c r="B76" s="16"/>
      <c r="C76" s="16"/>
      <c r="D76" s="16"/>
      <c r="E76" s="16"/>
      <c r="F76" s="16"/>
      <c r="G76" s="16" t="s">
        <v>16</v>
      </c>
      <c r="H76" s="42">
        <v>8</v>
      </c>
      <c r="I76" s="16" t="s">
        <v>15</v>
      </c>
      <c r="J76" s="39">
        <f>J75*H76</f>
        <v>619.09999999999991</v>
      </c>
    </row>
    <row r="77" spans="1:10" ht="15" thickTop="1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</row>
    <row r="78" spans="1:10" ht="15" x14ac:dyDescent="0.2">
      <c r="A78" s="51"/>
      <c r="B78" s="49" t="s">
        <v>14</v>
      </c>
      <c r="C78" s="51" t="s">
        <v>13</v>
      </c>
      <c r="D78" s="51" t="s">
        <v>1</v>
      </c>
      <c r="E78" s="190" t="s">
        <v>22</v>
      </c>
      <c r="F78" s="190"/>
      <c r="G78" s="28" t="s">
        <v>12</v>
      </c>
      <c r="H78" s="49" t="s">
        <v>11</v>
      </c>
      <c r="I78" s="49" t="s">
        <v>10</v>
      </c>
      <c r="J78" s="49" t="s">
        <v>9</v>
      </c>
    </row>
    <row r="79" spans="1:10" ht="14.25" customHeight="1" x14ac:dyDescent="0.2">
      <c r="A79" s="53" t="s">
        <v>59</v>
      </c>
      <c r="B79" s="45" t="s">
        <v>90</v>
      </c>
      <c r="C79" s="53" t="s">
        <v>4</v>
      </c>
      <c r="D79" s="53" t="s">
        <v>128</v>
      </c>
      <c r="E79" s="197" t="s">
        <v>21</v>
      </c>
      <c r="F79" s="197"/>
      <c r="G79" s="46" t="s">
        <v>5</v>
      </c>
      <c r="H79" s="48">
        <v>1</v>
      </c>
      <c r="I79" s="47">
        <v>61.91</v>
      </c>
      <c r="J79" s="47">
        <v>61.91</v>
      </c>
    </row>
    <row r="80" spans="1:10" ht="14.25" customHeight="1" x14ac:dyDescent="0.2">
      <c r="A80" s="54"/>
      <c r="B80" s="54"/>
      <c r="C80" s="54"/>
      <c r="D80" s="54"/>
      <c r="E80" s="54" t="s">
        <v>19</v>
      </c>
      <c r="F80" s="5">
        <v>0</v>
      </c>
      <c r="G80" s="54" t="s">
        <v>18</v>
      </c>
      <c r="H80" s="5">
        <v>0</v>
      </c>
      <c r="I80" s="54" t="s">
        <v>17</v>
      </c>
      <c r="J80" s="5">
        <v>0</v>
      </c>
    </row>
    <row r="81" spans="1:10" ht="14.25" customHeight="1" x14ac:dyDescent="0.2">
      <c r="A81" s="54"/>
      <c r="B81" s="54"/>
      <c r="C81" s="54"/>
      <c r="D81" s="54"/>
      <c r="E81" s="54" t="s">
        <v>80</v>
      </c>
      <c r="F81" s="5">
        <f>J79*0.25</f>
        <v>15.477499999999999</v>
      </c>
      <c r="G81" s="54"/>
      <c r="H81" s="196" t="s">
        <v>81</v>
      </c>
      <c r="I81" s="196"/>
      <c r="J81" s="5">
        <f>J79+F81</f>
        <v>77.387499999999989</v>
      </c>
    </row>
    <row r="82" spans="1:10" ht="15" thickBot="1" x14ac:dyDescent="0.25">
      <c r="A82" s="16"/>
      <c r="B82" s="16"/>
      <c r="C82" s="16"/>
      <c r="D82" s="16"/>
      <c r="E82" s="16"/>
      <c r="F82" s="16"/>
      <c r="G82" s="16" t="s">
        <v>16</v>
      </c>
      <c r="H82" s="42">
        <v>8</v>
      </c>
      <c r="I82" s="16" t="s">
        <v>15</v>
      </c>
      <c r="J82" s="39">
        <f>J81*H82</f>
        <v>619.09999999999991</v>
      </c>
    </row>
    <row r="83" spans="1:10" ht="15" thickTop="1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</row>
    <row r="84" spans="1:10" x14ac:dyDescent="0.2">
      <c r="A84" s="52" t="s">
        <v>116</v>
      </c>
      <c r="B84" s="52"/>
      <c r="C84" s="52"/>
      <c r="D84" s="52" t="s">
        <v>91</v>
      </c>
      <c r="E84" s="52"/>
      <c r="F84" s="191"/>
      <c r="G84" s="191"/>
      <c r="H84" s="50"/>
      <c r="I84" s="52"/>
      <c r="J84" s="8">
        <f>J89+J95+J101+J107</f>
        <v>1353.8</v>
      </c>
    </row>
    <row r="85" spans="1:10" ht="15" x14ac:dyDescent="0.2">
      <c r="A85" s="51"/>
      <c r="B85" s="49" t="s">
        <v>14</v>
      </c>
      <c r="C85" s="51" t="s">
        <v>13</v>
      </c>
      <c r="D85" s="51" t="s">
        <v>1</v>
      </c>
      <c r="E85" s="190" t="s">
        <v>22</v>
      </c>
      <c r="F85" s="190"/>
      <c r="G85" s="28" t="s">
        <v>12</v>
      </c>
      <c r="H85" s="49" t="s">
        <v>11</v>
      </c>
      <c r="I85" s="49" t="s">
        <v>10</v>
      </c>
      <c r="J85" s="49" t="s">
        <v>9</v>
      </c>
    </row>
    <row r="86" spans="1:10" x14ac:dyDescent="0.2">
      <c r="A86" s="53" t="s">
        <v>59</v>
      </c>
      <c r="B86" s="45" t="s">
        <v>92</v>
      </c>
      <c r="C86" s="53" t="s">
        <v>4</v>
      </c>
      <c r="D86" s="53" t="s">
        <v>129</v>
      </c>
      <c r="E86" s="197" t="s">
        <v>61</v>
      </c>
      <c r="F86" s="197"/>
      <c r="G86" s="46" t="s">
        <v>93</v>
      </c>
      <c r="H86" s="48">
        <v>1</v>
      </c>
      <c r="I86" s="47">
        <v>11.34</v>
      </c>
      <c r="J86" s="47">
        <v>11.34</v>
      </c>
    </row>
    <row r="87" spans="1:10" ht="14.25" customHeight="1" x14ac:dyDescent="0.2">
      <c r="A87" s="54"/>
      <c r="B87" s="54"/>
      <c r="C87" s="54"/>
      <c r="D87" s="54"/>
      <c r="E87" s="54" t="s">
        <v>19</v>
      </c>
      <c r="F87" s="5">
        <v>0</v>
      </c>
      <c r="G87" s="54" t="s">
        <v>18</v>
      </c>
      <c r="H87" s="5">
        <v>0</v>
      </c>
      <c r="I87" s="54" t="s">
        <v>17</v>
      </c>
      <c r="J87" s="5">
        <v>0</v>
      </c>
    </row>
    <row r="88" spans="1:10" ht="14.25" customHeight="1" x14ac:dyDescent="0.2">
      <c r="A88" s="54"/>
      <c r="B88" s="54"/>
      <c r="C88" s="54"/>
      <c r="D88" s="54"/>
      <c r="E88" s="54" t="s">
        <v>80</v>
      </c>
      <c r="F88" s="5">
        <f>J86*0.25</f>
        <v>2.835</v>
      </c>
      <c r="G88" s="54"/>
      <c r="H88" s="196" t="s">
        <v>81</v>
      </c>
      <c r="I88" s="196"/>
      <c r="J88" s="5">
        <f>J86+F88</f>
        <v>14.175000000000001</v>
      </c>
    </row>
    <row r="89" spans="1:10" ht="14.25" customHeight="1" thickBot="1" x14ac:dyDescent="0.25">
      <c r="A89" s="16"/>
      <c r="B89" s="16"/>
      <c r="C89" s="16"/>
      <c r="D89" s="16"/>
      <c r="E89" s="16"/>
      <c r="F89" s="16"/>
      <c r="G89" s="16" t="s">
        <v>16</v>
      </c>
      <c r="H89" s="42">
        <v>12</v>
      </c>
      <c r="I89" s="16" t="s">
        <v>15</v>
      </c>
      <c r="J89" s="39">
        <f>J88*H89</f>
        <v>170.10000000000002</v>
      </c>
    </row>
    <row r="90" spans="1:10" ht="15" thickTop="1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</row>
    <row r="91" spans="1:10" ht="15" x14ac:dyDescent="0.2">
      <c r="A91" s="51"/>
      <c r="B91" s="49" t="s">
        <v>14</v>
      </c>
      <c r="C91" s="51" t="s">
        <v>13</v>
      </c>
      <c r="D91" s="51" t="s">
        <v>1</v>
      </c>
      <c r="E91" s="190" t="s">
        <v>22</v>
      </c>
      <c r="F91" s="190"/>
      <c r="G91" s="28" t="s">
        <v>12</v>
      </c>
      <c r="H91" s="49" t="s">
        <v>11</v>
      </c>
      <c r="I91" s="49" t="s">
        <v>10</v>
      </c>
      <c r="J91" s="49" t="s">
        <v>9</v>
      </c>
    </row>
    <row r="92" spans="1:10" x14ac:dyDescent="0.2">
      <c r="A92" s="53" t="s">
        <v>59</v>
      </c>
      <c r="B92" s="45" t="s">
        <v>94</v>
      </c>
      <c r="C92" s="53" t="s">
        <v>4</v>
      </c>
      <c r="D92" s="53" t="s">
        <v>130</v>
      </c>
      <c r="E92" s="197" t="s">
        <v>21</v>
      </c>
      <c r="F92" s="197"/>
      <c r="G92" s="46" t="s">
        <v>93</v>
      </c>
      <c r="H92" s="48">
        <v>1</v>
      </c>
      <c r="I92" s="47">
        <v>60.48</v>
      </c>
      <c r="J92" s="47">
        <v>60.48</v>
      </c>
    </row>
    <row r="93" spans="1:10" ht="14.25" customHeight="1" x14ac:dyDescent="0.2">
      <c r="A93" s="54"/>
      <c r="B93" s="54"/>
      <c r="C93" s="54"/>
      <c r="D93" s="54"/>
      <c r="E93" s="54" t="s">
        <v>19</v>
      </c>
      <c r="F93" s="5">
        <v>0</v>
      </c>
      <c r="G93" s="54" t="s">
        <v>18</v>
      </c>
      <c r="H93" s="5">
        <v>0</v>
      </c>
      <c r="I93" s="54" t="s">
        <v>17</v>
      </c>
      <c r="J93" s="5">
        <f>J92</f>
        <v>60.48</v>
      </c>
    </row>
    <row r="94" spans="1:10" ht="14.25" customHeight="1" x14ac:dyDescent="0.2">
      <c r="A94" s="54"/>
      <c r="B94" s="54"/>
      <c r="C94" s="54"/>
      <c r="D94" s="54"/>
      <c r="E94" s="54" t="s">
        <v>80</v>
      </c>
      <c r="F94" s="5">
        <f>J93*0.25</f>
        <v>15.12</v>
      </c>
      <c r="G94" s="54"/>
      <c r="H94" s="196" t="s">
        <v>81</v>
      </c>
      <c r="I94" s="196"/>
      <c r="J94" s="5">
        <f>J92+F94</f>
        <v>75.599999999999994</v>
      </c>
    </row>
    <row r="95" spans="1:10" ht="15" thickBot="1" x14ac:dyDescent="0.25">
      <c r="A95" s="16"/>
      <c r="B95" s="16"/>
      <c r="C95" s="16"/>
      <c r="D95" s="16"/>
      <c r="E95" s="16"/>
      <c r="F95" s="16"/>
      <c r="G95" s="16" t="s">
        <v>16</v>
      </c>
      <c r="H95" s="42">
        <v>14</v>
      </c>
      <c r="I95" s="16" t="s">
        <v>15</v>
      </c>
      <c r="J95" s="39">
        <f>J94*H95</f>
        <v>1058.3999999999999</v>
      </c>
    </row>
    <row r="96" spans="1:10" ht="14.25" customHeight="1" thickTop="1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</row>
    <row r="97" spans="1:10" ht="15" x14ac:dyDescent="0.2">
      <c r="A97" s="51"/>
      <c r="B97" s="49" t="s">
        <v>14</v>
      </c>
      <c r="C97" s="51" t="s">
        <v>13</v>
      </c>
      <c r="D97" s="51" t="s">
        <v>1</v>
      </c>
      <c r="E97" s="190" t="s">
        <v>22</v>
      </c>
      <c r="F97" s="190"/>
      <c r="G97" s="28" t="s">
        <v>12</v>
      </c>
      <c r="H97" s="49" t="s">
        <v>11</v>
      </c>
      <c r="I97" s="49" t="s">
        <v>10</v>
      </c>
      <c r="J97" s="49" t="s">
        <v>9</v>
      </c>
    </row>
    <row r="98" spans="1:10" x14ac:dyDescent="0.2">
      <c r="A98" s="53" t="s">
        <v>59</v>
      </c>
      <c r="B98" s="45" t="s">
        <v>95</v>
      </c>
      <c r="C98" s="53" t="s">
        <v>79</v>
      </c>
      <c r="D98" s="53" t="s">
        <v>131</v>
      </c>
      <c r="E98" s="197" t="s">
        <v>21</v>
      </c>
      <c r="F98" s="197"/>
      <c r="G98" s="46" t="s">
        <v>96</v>
      </c>
      <c r="H98" s="48">
        <v>1</v>
      </c>
      <c r="I98" s="47">
        <v>2</v>
      </c>
      <c r="J98" s="47">
        <v>2</v>
      </c>
    </row>
    <row r="99" spans="1:10" ht="14.25" customHeight="1" x14ac:dyDescent="0.2">
      <c r="A99" s="54"/>
      <c r="B99" s="54"/>
      <c r="C99" s="54"/>
      <c r="D99" s="54"/>
      <c r="E99" s="54" t="s">
        <v>19</v>
      </c>
      <c r="F99" s="5">
        <v>0</v>
      </c>
      <c r="G99" s="54" t="s">
        <v>18</v>
      </c>
      <c r="H99" s="5">
        <v>0</v>
      </c>
      <c r="I99" s="54" t="s">
        <v>17</v>
      </c>
      <c r="J99" s="5">
        <f>J98</f>
        <v>2</v>
      </c>
    </row>
    <row r="100" spans="1:10" ht="14.25" customHeight="1" x14ac:dyDescent="0.2">
      <c r="A100" s="54"/>
      <c r="B100" s="54"/>
      <c r="C100" s="54"/>
      <c r="D100" s="54"/>
      <c r="E100" s="54" t="s">
        <v>80</v>
      </c>
      <c r="F100" s="5">
        <f>J99*0.25</f>
        <v>0.5</v>
      </c>
      <c r="G100" s="54"/>
      <c r="H100" s="196" t="s">
        <v>81</v>
      </c>
      <c r="I100" s="196"/>
      <c r="J100" s="5">
        <v>2.5</v>
      </c>
    </row>
    <row r="101" spans="1:10" ht="15" thickBot="1" x14ac:dyDescent="0.25">
      <c r="A101" s="16"/>
      <c r="B101" s="16"/>
      <c r="C101" s="16"/>
      <c r="D101" s="16"/>
      <c r="E101" s="16"/>
      <c r="F101" s="16"/>
      <c r="G101" s="16" t="s">
        <v>16</v>
      </c>
      <c r="H101" s="42">
        <v>24</v>
      </c>
      <c r="I101" s="16" t="s">
        <v>15</v>
      </c>
      <c r="J101" s="39">
        <f>H101*J100</f>
        <v>60</v>
      </c>
    </row>
    <row r="102" spans="1:10" ht="14.25" customHeight="1" thickTop="1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7"/>
    </row>
    <row r="103" spans="1:10" ht="15" x14ac:dyDescent="0.2">
      <c r="A103" s="51"/>
      <c r="B103" s="49" t="s">
        <v>14</v>
      </c>
      <c r="C103" s="51" t="s">
        <v>13</v>
      </c>
      <c r="D103" s="51" t="s">
        <v>1</v>
      </c>
      <c r="E103" s="190" t="s">
        <v>22</v>
      </c>
      <c r="F103" s="190"/>
      <c r="G103" s="28" t="s">
        <v>12</v>
      </c>
      <c r="H103" s="49" t="s">
        <v>11</v>
      </c>
      <c r="I103" s="49" t="s">
        <v>10</v>
      </c>
      <c r="J103" s="49" t="s">
        <v>9</v>
      </c>
    </row>
    <row r="104" spans="1:10" x14ac:dyDescent="0.2">
      <c r="A104" s="53" t="s">
        <v>59</v>
      </c>
      <c r="B104" s="45" t="s">
        <v>97</v>
      </c>
      <c r="C104" s="53" t="s">
        <v>4</v>
      </c>
      <c r="D104" s="53" t="s">
        <v>132</v>
      </c>
      <c r="E104" s="197" t="s">
        <v>21</v>
      </c>
      <c r="F104" s="197"/>
      <c r="G104" s="46" t="s">
        <v>5</v>
      </c>
      <c r="H104" s="48">
        <v>1</v>
      </c>
      <c r="I104" s="47">
        <v>6.53</v>
      </c>
      <c r="J104" s="47">
        <v>6.53</v>
      </c>
    </row>
    <row r="105" spans="1:10" ht="14.25" customHeight="1" x14ac:dyDescent="0.2">
      <c r="A105" s="54"/>
      <c r="B105" s="54"/>
      <c r="C105" s="54"/>
      <c r="D105" s="54"/>
      <c r="E105" s="54" t="s">
        <v>19</v>
      </c>
      <c r="F105" s="5">
        <v>0</v>
      </c>
      <c r="G105" s="54" t="s">
        <v>18</v>
      </c>
      <c r="H105" s="5">
        <v>0</v>
      </c>
      <c r="I105" s="54" t="s">
        <v>17</v>
      </c>
      <c r="J105" s="5">
        <f>J104</f>
        <v>6.53</v>
      </c>
    </row>
    <row r="106" spans="1:10" ht="14.25" customHeight="1" x14ac:dyDescent="0.2">
      <c r="A106" s="54"/>
      <c r="B106" s="54"/>
      <c r="C106" s="54"/>
      <c r="D106" s="54"/>
      <c r="E106" s="54" t="s">
        <v>80</v>
      </c>
      <c r="F106" s="5">
        <f>J105*0.25</f>
        <v>1.6325000000000001</v>
      </c>
      <c r="G106" s="54"/>
      <c r="H106" s="196" t="s">
        <v>81</v>
      </c>
      <c r="I106" s="196"/>
      <c r="J106" s="5">
        <f>J104+F106</f>
        <v>8.1624999999999996</v>
      </c>
    </row>
    <row r="107" spans="1:10" ht="15" thickBot="1" x14ac:dyDescent="0.25">
      <c r="A107" s="16"/>
      <c r="B107" s="16"/>
      <c r="C107" s="16"/>
      <c r="D107" s="16"/>
      <c r="E107" s="16"/>
      <c r="F107" s="16"/>
      <c r="G107" s="16" t="s">
        <v>16</v>
      </c>
      <c r="H107" s="42">
        <v>8</v>
      </c>
      <c r="I107" s="16" t="s">
        <v>15</v>
      </c>
      <c r="J107" s="39">
        <f>J106*H107</f>
        <v>65.3</v>
      </c>
    </row>
    <row r="108" spans="1:10" ht="14.25" customHeight="1" thickTop="1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7"/>
    </row>
    <row r="109" spans="1:10" x14ac:dyDescent="0.2">
      <c r="A109" s="52" t="s">
        <v>121</v>
      </c>
      <c r="B109" s="52"/>
      <c r="C109" s="52"/>
      <c r="D109" s="52" t="s">
        <v>74</v>
      </c>
      <c r="E109" s="52"/>
      <c r="F109" s="191"/>
      <c r="G109" s="191"/>
      <c r="H109" s="50"/>
      <c r="I109" s="52"/>
      <c r="J109" s="8">
        <f>J114+J120</f>
        <v>2428.7750000000001</v>
      </c>
    </row>
    <row r="110" spans="1:10" ht="15" x14ac:dyDescent="0.2">
      <c r="A110" s="51"/>
      <c r="B110" s="49" t="s">
        <v>14</v>
      </c>
      <c r="C110" s="51" t="s">
        <v>13</v>
      </c>
      <c r="D110" s="51" t="s">
        <v>1</v>
      </c>
      <c r="E110" s="190" t="s">
        <v>22</v>
      </c>
      <c r="F110" s="190"/>
      <c r="G110" s="28" t="s">
        <v>12</v>
      </c>
      <c r="H110" s="49" t="s">
        <v>11</v>
      </c>
      <c r="I110" s="49" t="s">
        <v>10</v>
      </c>
      <c r="J110" s="49" t="s">
        <v>9</v>
      </c>
    </row>
    <row r="111" spans="1:10" x14ac:dyDescent="0.2">
      <c r="A111" s="53" t="s">
        <v>59</v>
      </c>
      <c r="B111" s="45" t="s">
        <v>98</v>
      </c>
      <c r="C111" s="53" t="s">
        <v>79</v>
      </c>
      <c r="D111" s="53" t="s">
        <v>133</v>
      </c>
      <c r="E111" s="197" t="s">
        <v>21</v>
      </c>
      <c r="F111" s="197"/>
      <c r="G111" s="46" t="s">
        <v>96</v>
      </c>
      <c r="H111" s="48">
        <v>1</v>
      </c>
      <c r="I111" s="47">
        <v>1.31</v>
      </c>
      <c r="J111" s="47">
        <v>1.31</v>
      </c>
    </row>
    <row r="112" spans="1:10" ht="14.25" customHeight="1" x14ac:dyDescent="0.2">
      <c r="A112" s="54"/>
      <c r="B112" s="54"/>
      <c r="C112" s="54"/>
      <c r="D112" s="54"/>
      <c r="E112" s="54" t="s">
        <v>19</v>
      </c>
      <c r="F112" s="5">
        <v>0</v>
      </c>
      <c r="G112" s="54" t="s">
        <v>18</v>
      </c>
      <c r="H112" s="5">
        <v>0</v>
      </c>
      <c r="I112" s="54" t="s">
        <v>17</v>
      </c>
      <c r="J112" s="5">
        <f>J111</f>
        <v>1.31</v>
      </c>
    </row>
    <row r="113" spans="1:10" ht="14.25" customHeight="1" x14ac:dyDescent="0.2">
      <c r="A113" s="54"/>
      <c r="B113" s="54"/>
      <c r="C113" s="54"/>
      <c r="D113" s="54"/>
      <c r="E113" s="54" t="s">
        <v>80</v>
      </c>
      <c r="F113" s="5">
        <f>J112*0.25</f>
        <v>0.32750000000000001</v>
      </c>
      <c r="G113" s="54"/>
      <c r="H113" s="196" t="s">
        <v>81</v>
      </c>
      <c r="I113" s="196"/>
      <c r="J113" s="5">
        <f>J111+F113</f>
        <v>1.6375000000000002</v>
      </c>
    </row>
    <row r="114" spans="1:10" ht="14.25" customHeight="1" thickBot="1" x14ac:dyDescent="0.25">
      <c r="A114" s="16"/>
      <c r="B114" s="16"/>
      <c r="C114" s="16"/>
      <c r="D114" s="16"/>
      <c r="E114" s="16"/>
      <c r="F114" s="16"/>
      <c r="G114" s="16" t="s">
        <v>16</v>
      </c>
      <c r="H114" s="42">
        <v>1250</v>
      </c>
      <c r="I114" s="16" t="s">
        <v>15</v>
      </c>
      <c r="J114" s="39">
        <f>H114*J113</f>
        <v>2046.8750000000002</v>
      </c>
    </row>
    <row r="115" spans="1:10" ht="15" thickTop="1" x14ac:dyDescent="0.2">
      <c r="A115" s="27"/>
      <c r="B115" s="27"/>
      <c r="C115" s="27"/>
      <c r="D115" s="27"/>
      <c r="E115" s="27"/>
      <c r="F115" s="27"/>
      <c r="G115" s="27"/>
      <c r="H115" s="27"/>
      <c r="I115" s="27"/>
      <c r="J115" s="27"/>
    </row>
    <row r="116" spans="1:10" ht="15" x14ac:dyDescent="0.2">
      <c r="A116" s="51"/>
      <c r="B116" s="49" t="s">
        <v>14</v>
      </c>
      <c r="C116" s="51" t="s">
        <v>13</v>
      </c>
      <c r="D116" s="51" t="s">
        <v>1</v>
      </c>
      <c r="E116" s="190" t="s">
        <v>22</v>
      </c>
      <c r="F116" s="190"/>
      <c r="G116" s="28" t="s">
        <v>12</v>
      </c>
      <c r="H116" s="49" t="s">
        <v>11</v>
      </c>
      <c r="I116" s="49" t="s">
        <v>10</v>
      </c>
      <c r="J116" s="49" t="s">
        <v>9</v>
      </c>
    </row>
    <row r="117" spans="1:10" x14ac:dyDescent="0.2">
      <c r="A117" s="53" t="s">
        <v>59</v>
      </c>
      <c r="B117" s="45" t="s">
        <v>99</v>
      </c>
      <c r="C117" s="53" t="s">
        <v>4</v>
      </c>
      <c r="D117" s="53" t="s">
        <v>124</v>
      </c>
      <c r="E117" s="197" t="s">
        <v>21</v>
      </c>
      <c r="F117" s="197"/>
      <c r="G117" s="46" t="s">
        <v>5</v>
      </c>
      <c r="H117" s="48">
        <v>1</v>
      </c>
      <c r="I117" s="47">
        <v>12.73</v>
      </c>
      <c r="J117" s="47">
        <v>12.73</v>
      </c>
    </row>
    <row r="118" spans="1:10" ht="14.25" customHeight="1" x14ac:dyDescent="0.2">
      <c r="A118" s="54"/>
      <c r="B118" s="54"/>
      <c r="C118" s="54"/>
      <c r="D118" s="54"/>
      <c r="E118" s="54" t="s">
        <v>19</v>
      </c>
      <c r="F118" s="5">
        <v>0</v>
      </c>
      <c r="G118" s="54" t="s">
        <v>18</v>
      </c>
      <c r="H118" s="5">
        <v>0</v>
      </c>
      <c r="I118" s="54" t="s">
        <v>17</v>
      </c>
      <c r="J118" s="5">
        <f>J117</f>
        <v>12.73</v>
      </c>
    </row>
    <row r="119" spans="1:10" ht="14.25" customHeight="1" x14ac:dyDescent="0.2">
      <c r="A119" s="54"/>
      <c r="B119" s="54"/>
      <c r="C119" s="54"/>
      <c r="D119" s="54"/>
      <c r="E119" s="54" t="s">
        <v>80</v>
      </c>
      <c r="F119" s="5">
        <f>J118*0.25</f>
        <v>3.1825000000000001</v>
      </c>
      <c r="G119" s="54"/>
      <c r="H119" s="196" t="s">
        <v>81</v>
      </c>
      <c r="I119" s="196"/>
      <c r="J119" s="5">
        <f>J118+F119</f>
        <v>15.912500000000001</v>
      </c>
    </row>
    <row r="120" spans="1:10" ht="14.25" customHeight="1" x14ac:dyDescent="0.2">
      <c r="A120" s="16"/>
      <c r="B120" s="16"/>
      <c r="C120" s="16"/>
      <c r="D120" s="16"/>
      <c r="E120" s="16"/>
      <c r="F120" s="16"/>
      <c r="G120" s="16" t="s">
        <v>16</v>
      </c>
      <c r="H120" s="42">
        <v>24</v>
      </c>
      <c r="I120" s="16" t="s">
        <v>15</v>
      </c>
      <c r="J120" s="39">
        <f>H120*J119</f>
        <v>381.90000000000003</v>
      </c>
    </row>
  </sheetData>
  <sheetProtection algorithmName="SHA-512" hashValue="hlDAfo1n3KQXYsNO3q8QojTVzRJ+4d2/vOsFD8rHAwfHJxAywUfGLU97CWJqelfceBPwbqVqFJIi6KlmFQL/Sg==" saltValue="X60otwvv+Zs3YuC8Flpk2g==" spinCount="100000" sheet="1" objects="1" scenarios="1"/>
  <mergeCells count="55">
    <mergeCell ref="E72:F72"/>
    <mergeCell ref="E78:F78"/>
    <mergeCell ref="E66:F66"/>
    <mergeCell ref="E73:F73"/>
    <mergeCell ref="A21:F21"/>
    <mergeCell ref="E51:F51"/>
    <mergeCell ref="E57:F57"/>
    <mergeCell ref="E52:F52"/>
    <mergeCell ref="A23:J23"/>
    <mergeCell ref="F24:G24"/>
    <mergeCell ref="E25:F25"/>
    <mergeCell ref="E26:F26"/>
    <mergeCell ref="H28:I28"/>
    <mergeCell ref="H54:I54"/>
    <mergeCell ref="E31:F31"/>
    <mergeCell ref="E32:F32"/>
    <mergeCell ref="H113:I113"/>
    <mergeCell ref="E117:F117"/>
    <mergeCell ref="E91:F91"/>
    <mergeCell ref="E110:F110"/>
    <mergeCell ref="E116:F116"/>
    <mergeCell ref="E97:F97"/>
    <mergeCell ref="H100:I100"/>
    <mergeCell ref="E104:F104"/>
    <mergeCell ref="H106:I106"/>
    <mergeCell ref="F109:G109"/>
    <mergeCell ref="E111:F111"/>
    <mergeCell ref="E98:F98"/>
    <mergeCell ref="E103:F103"/>
    <mergeCell ref="E44:F44"/>
    <mergeCell ref="H119:I119"/>
    <mergeCell ref="H34:I34"/>
    <mergeCell ref="E38:F38"/>
    <mergeCell ref="F37:G37"/>
    <mergeCell ref="E39:F39"/>
    <mergeCell ref="H41:I41"/>
    <mergeCell ref="E85:F85"/>
    <mergeCell ref="H88:I88"/>
    <mergeCell ref="E92:F92"/>
    <mergeCell ref="H94:I94"/>
    <mergeCell ref="E58:F58"/>
    <mergeCell ref="E59:F59"/>
    <mergeCell ref="H61:I61"/>
    <mergeCell ref="F65:G65"/>
    <mergeCell ref="E67:F67"/>
    <mergeCell ref="E45:F45"/>
    <mergeCell ref="H47:I47"/>
    <mergeCell ref="F50:G50"/>
    <mergeCell ref="H69:I69"/>
    <mergeCell ref="F64:G64"/>
    <mergeCell ref="H75:I75"/>
    <mergeCell ref="E79:F79"/>
    <mergeCell ref="H81:I81"/>
    <mergeCell ref="F84:G84"/>
    <mergeCell ref="E86:F86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64" fitToHeight="0" orientation="portrait" r:id="rId1"/>
  <headerFooter>
    <oddHeader xml:space="preserve">&amp;L
 </oddHeader>
    <oddFooter xml:space="preserve">&amp;L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306C8-22EE-4671-8DC6-9A954508B062}">
  <sheetPr>
    <pageSetUpPr fitToPage="1"/>
  </sheetPr>
  <dimension ref="A14:I39"/>
  <sheetViews>
    <sheetView showOutlineSymbols="0" showWhiteSpace="0" view="pageBreakPreview" zoomScale="110" zoomScaleNormal="100" zoomScaleSheetLayoutView="110" workbookViewId="0">
      <selection activeCell="H37" sqref="H37"/>
    </sheetView>
  </sheetViews>
  <sheetFormatPr defaultColWidth="9" defaultRowHeight="14.25" x14ac:dyDescent="0.2"/>
  <cols>
    <col min="2" max="2" width="10" customWidth="1"/>
    <col min="3" max="3" width="7.125" customWidth="1"/>
    <col min="4" max="4" width="38.375" customWidth="1"/>
    <col min="5" max="5" width="35.625" customWidth="1"/>
    <col min="6" max="6" width="10.625" customWidth="1"/>
    <col min="7" max="7" width="9.625" customWidth="1"/>
    <col min="8" max="8" width="12.125" customWidth="1"/>
  </cols>
  <sheetData>
    <row r="14" spans="2:5" ht="15.75" customHeight="1" x14ac:dyDescent="0.2"/>
    <row r="15" spans="2:5" x14ac:dyDescent="0.2">
      <c r="B15" s="1" t="s">
        <v>277</v>
      </c>
      <c r="C15" s="1"/>
      <c r="D15" s="1"/>
      <c r="E15" s="1"/>
    </row>
    <row r="16" spans="2:5" x14ac:dyDescent="0.2">
      <c r="B16" s="1" t="s">
        <v>276</v>
      </c>
      <c r="C16" s="1"/>
      <c r="D16" s="1"/>
      <c r="E16" s="1"/>
    </row>
    <row r="17" spans="1:9" x14ac:dyDescent="0.2">
      <c r="B17" s="1" t="s">
        <v>272</v>
      </c>
      <c r="C17" s="1"/>
      <c r="D17" s="9"/>
      <c r="E17" s="9"/>
    </row>
    <row r="18" spans="1:9" x14ac:dyDescent="0.2">
      <c r="B18" s="1" t="s">
        <v>86</v>
      </c>
      <c r="C18" s="1" t="s">
        <v>278</v>
      </c>
      <c r="D18" s="1"/>
      <c r="E18" s="1"/>
    </row>
    <row r="19" spans="1:9" ht="14.25" customHeight="1" x14ac:dyDescent="0.2">
      <c r="B19" s="186" t="s">
        <v>283</v>
      </c>
      <c r="C19" s="186"/>
      <c r="D19" s="186"/>
      <c r="E19" s="186"/>
      <c r="F19" s="9"/>
      <c r="G19" s="9"/>
      <c r="H19" s="9"/>
      <c r="I19" s="9"/>
    </row>
    <row r="20" spans="1:9" x14ac:dyDescent="0.2">
      <c r="B20" s="1" t="s">
        <v>279</v>
      </c>
      <c r="C20" s="1"/>
      <c r="D20" s="1"/>
      <c r="E20" s="1"/>
    </row>
    <row r="21" spans="1:9" x14ac:dyDescent="0.2">
      <c r="B21" s="189" t="s">
        <v>275</v>
      </c>
      <c r="C21" s="189"/>
      <c r="D21" s="189"/>
      <c r="E21" s="189"/>
      <c r="F21" s="189"/>
      <c r="G21" s="189"/>
      <c r="H21" s="189"/>
    </row>
    <row r="22" spans="1:9" ht="45" x14ac:dyDescent="0.2">
      <c r="A22" s="184" t="s">
        <v>0</v>
      </c>
      <c r="B22" s="182" t="s">
        <v>14</v>
      </c>
      <c r="C22" s="183" t="s">
        <v>13</v>
      </c>
      <c r="D22" s="183" t="s">
        <v>1</v>
      </c>
      <c r="E22" s="183" t="s">
        <v>22</v>
      </c>
      <c r="F22" s="182" t="s">
        <v>9</v>
      </c>
      <c r="G22" s="182" t="s">
        <v>64</v>
      </c>
      <c r="H22" s="182" t="s">
        <v>125</v>
      </c>
    </row>
    <row r="23" spans="1:9" ht="25.5" x14ac:dyDescent="0.2">
      <c r="A23" s="185" t="s">
        <v>248</v>
      </c>
      <c r="B23" s="161" t="s">
        <v>87</v>
      </c>
      <c r="C23" s="53" t="s">
        <v>4</v>
      </c>
      <c r="D23" s="53" t="s">
        <v>111</v>
      </c>
      <c r="E23" s="53" t="s">
        <v>60</v>
      </c>
      <c r="F23" s="47">
        <f>'Planilha Orçmentária'!I32</f>
        <v>110112</v>
      </c>
      <c r="G23" s="162">
        <f>F23/F38</f>
        <v>0.41340389442597431</v>
      </c>
      <c r="H23" s="45"/>
    </row>
    <row r="24" spans="1:9" x14ac:dyDescent="0.2">
      <c r="A24" s="185" t="s">
        <v>218</v>
      </c>
      <c r="B24" s="161">
        <v>88316</v>
      </c>
      <c r="C24" s="53" t="s">
        <v>4</v>
      </c>
      <c r="D24" s="53" t="s">
        <v>108</v>
      </c>
      <c r="E24" s="53" t="s">
        <v>23</v>
      </c>
      <c r="F24" s="47">
        <f>'Planilha Orçmentária'!I26</f>
        <v>58536</v>
      </c>
      <c r="G24" s="162">
        <f>F24/F38</f>
        <v>0.21976724030186387</v>
      </c>
      <c r="H24" s="45"/>
    </row>
    <row r="25" spans="1:9" x14ac:dyDescent="0.2">
      <c r="A25" s="185" t="s">
        <v>301</v>
      </c>
      <c r="B25" s="161">
        <v>88316</v>
      </c>
      <c r="C25" s="53" t="s">
        <v>4</v>
      </c>
      <c r="D25" s="53" t="s">
        <v>285</v>
      </c>
      <c r="E25" s="53" t="s">
        <v>23</v>
      </c>
      <c r="F25" s="47">
        <f>'Planilha Orçmentária'!I29</f>
        <v>53658</v>
      </c>
      <c r="G25" s="162">
        <f>F25/F38</f>
        <v>0.20145330361004188</v>
      </c>
      <c r="H25" s="45"/>
    </row>
    <row r="26" spans="1:9" x14ac:dyDescent="0.2">
      <c r="A26" s="185" t="s">
        <v>245</v>
      </c>
      <c r="B26" s="45" t="s">
        <v>84</v>
      </c>
      <c r="C26" s="53" t="s">
        <v>4</v>
      </c>
      <c r="D26" s="53" t="s">
        <v>85</v>
      </c>
      <c r="E26" s="53" t="s">
        <v>23</v>
      </c>
      <c r="F26" s="47">
        <f>'Planilha Orçmentária'!I31</f>
        <v>17952</v>
      </c>
      <c r="G26" s="162">
        <f>F26/F38</f>
        <v>6.739889124468805E-2</v>
      </c>
      <c r="H26" s="45"/>
    </row>
    <row r="27" spans="1:9" x14ac:dyDescent="0.2">
      <c r="A27" s="185" t="s">
        <v>220</v>
      </c>
      <c r="B27" s="161">
        <v>88316</v>
      </c>
      <c r="C27" s="53" t="s">
        <v>4</v>
      </c>
      <c r="D27" s="53" t="s">
        <v>109</v>
      </c>
      <c r="E27" s="53" t="s">
        <v>23</v>
      </c>
      <c r="F27" s="47">
        <f>'Planilha Orçmentária'!I28</f>
        <v>15650.25</v>
      </c>
      <c r="G27" s="162">
        <f>F27/F38</f>
        <v>5.8757213552928879E-2</v>
      </c>
      <c r="H27" s="45"/>
    </row>
    <row r="28" spans="1:9" x14ac:dyDescent="0.2">
      <c r="A28" s="185" t="s">
        <v>210</v>
      </c>
      <c r="B28" s="45">
        <v>90776</v>
      </c>
      <c r="C28" s="53" t="s">
        <v>4</v>
      </c>
      <c r="D28" s="53" t="s">
        <v>107</v>
      </c>
      <c r="E28" s="53" t="s">
        <v>23</v>
      </c>
      <c r="F28" s="47">
        <f>'Planilha Orçmentária'!I25</f>
        <v>4176</v>
      </c>
      <c r="G28" s="162">
        <f>F28/F38</f>
        <v>1.5678351706652036E-2</v>
      </c>
      <c r="H28" s="45"/>
    </row>
    <row r="29" spans="1:9" x14ac:dyDescent="0.2">
      <c r="A29" s="185" t="s">
        <v>269</v>
      </c>
      <c r="B29" s="45" t="s">
        <v>98</v>
      </c>
      <c r="C29" s="53" t="s">
        <v>79</v>
      </c>
      <c r="D29" s="53" t="s">
        <v>133</v>
      </c>
      <c r="E29" s="53" t="s">
        <v>21</v>
      </c>
      <c r="F29" s="47">
        <f>'Planilha Orçmentária'!I44</f>
        <v>2046.88</v>
      </c>
      <c r="G29" s="162">
        <f>F29/F38</f>
        <v>7.6847951487815898E-3</v>
      </c>
      <c r="H29" s="45"/>
    </row>
    <row r="30" spans="1:9" x14ac:dyDescent="0.2">
      <c r="A30" s="185" t="s">
        <v>253</v>
      </c>
      <c r="B30" s="45" t="s">
        <v>89</v>
      </c>
      <c r="C30" s="53" t="s">
        <v>4</v>
      </c>
      <c r="D30" s="53" t="s">
        <v>126</v>
      </c>
      <c r="E30" s="53" t="s">
        <v>61</v>
      </c>
      <c r="F30" s="47">
        <f>'Planilha Orçmentária'!I35</f>
        <v>1249.5</v>
      </c>
      <c r="G30" s="162">
        <f>F30/F38</f>
        <v>4.6911160099285722E-3</v>
      </c>
      <c r="H30" s="45"/>
    </row>
    <row r="31" spans="1:9" x14ac:dyDescent="0.2">
      <c r="A31" s="185" t="s">
        <v>262</v>
      </c>
      <c r="B31" s="45" t="s">
        <v>94</v>
      </c>
      <c r="C31" s="53" t="s">
        <v>4</v>
      </c>
      <c r="D31" s="53" t="s">
        <v>130</v>
      </c>
      <c r="E31" s="53" t="s">
        <v>61</v>
      </c>
      <c r="F31" s="47">
        <f>'Planilha Orçmentária'!I40</f>
        <v>1058.4000000000001</v>
      </c>
      <c r="G31" s="162">
        <f>F31/F38</f>
        <v>3.9736512084100851E-3</v>
      </c>
      <c r="H31" s="45"/>
    </row>
    <row r="32" spans="1:9" x14ac:dyDescent="0.2">
      <c r="A32" s="185" t="s">
        <v>257</v>
      </c>
      <c r="B32" s="45" t="s">
        <v>90</v>
      </c>
      <c r="C32" s="53" t="s">
        <v>4</v>
      </c>
      <c r="D32" s="53" t="s">
        <v>127</v>
      </c>
      <c r="E32" s="53" t="s">
        <v>302</v>
      </c>
      <c r="F32" s="47">
        <f>'Planilha Orçmentária'!I36</f>
        <v>619.1</v>
      </c>
      <c r="G32" s="162">
        <f>F32/F38</f>
        <v>2.3243456756676904E-3</v>
      </c>
      <c r="H32" s="45"/>
    </row>
    <row r="33" spans="1:8" x14ac:dyDescent="0.2">
      <c r="A33" s="185" t="s">
        <v>258</v>
      </c>
      <c r="B33" s="45" t="s">
        <v>90</v>
      </c>
      <c r="C33" s="53" t="s">
        <v>4</v>
      </c>
      <c r="D33" s="53" t="s">
        <v>128</v>
      </c>
      <c r="E33" s="53" t="s">
        <v>302</v>
      </c>
      <c r="F33" s="47">
        <f>'Planilha Orçmentária'!I37</f>
        <v>619.1</v>
      </c>
      <c r="G33" s="162">
        <f>F33/F38</f>
        <v>2.3243456756676904E-3</v>
      </c>
      <c r="H33" s="45"/>
    </row>
    <row r="34" spans="1:8" x14ac:dyDescent="0.2">
      <c r="A34" s="185" t="s">
        <v>271</v>
      </c>
      <c r="B34" s="45" t="s">
        <v>99</v>
      </c>
      <c r="C34" s="53" t="s">
        <v>4</v>
      </c>
      <c r="D34" s="53" t="s">
        <v>124</v>
      </c>
      <c r="E34" s="53" t="s">
        <v>21</v>
      </c>
      <c r="F34" s="47">
        <f>'Planilha Orçmentária'!I45</f>
        <v>381.9</v>
      </c>
      <c r="G34" s="162">
        <f>F34/F38</f>
        <v>1.4338032846672442E-3</v>
      </c>
      <c r="H34" s="45"/>
    </row>
    <row r="35" spans="1:8" x14ac:dyDescent="0.2">
      <c r="A35" s="185" t="s">
        <v>261</v>
      </c>
      <c r="B35" s="45" t="s">
        <v>92</v>
      </c>
      <c r="C35" s="53" t="s">
        <v>4</v>
      </c>
      <c r="D35" s="53" t="s">
        <v>129</v>
      </c>
      <c r="E35" s="53" t="s">
        <v>61</v>
      </c>
      <c r="F35" s="47">
        <f>'Planilha Orçmentária'!I39</f>
        <v>170.1</v>
      </c>
      <c r="G35" s="162">
        <f>F35/F38</f>
        <v>6.3862251563733495E-4</v>
      </c>
      <c r="H35" s="45"/>
    </row>
    <row r="36" spans="1:8" x14ac:dyDescent="0.2">
      <c r="A36" s="185" t="s">
        <v>303</v>
      </c>
      <c r="B36" s="45" t="s">
        <v>97</v>
      </c>
      <c r="C36" s="53" t="s">
        <v>4</v>
      </c>
      <c r="D36" s="53" t="s">
        <v>132</v>
      </c>
      <c r="E36" s="53" t="s">
        <v>61</v>
      </c>
      <c r="F36" s="47">
        <f>'Planilha Orçmentária'!I42</f>
        <v>65.3</v>
      </c>
      <c r="G36" s="162">
        <f>F36/F38</f>
        <v>2.4516196514472649E-4</v>
      </c>
      <c r="H36" s="45"/>
    </row>
    <row r="37" spans="1:8" x14ac:dyDescent="0.2">
      <c r="A37" s="185" t="s">
        <v>264</v>
      </c>
      <c r="B37" s="45" t="s">
        <v>95</v>
      </c>
      <c r="C37" s="53" t="s">
        <v>79</v>
      </c>
      <c r="D37" s="53" t="s">
        <v>131</v>
      </c>
      <c r="E37" s="53" t="s">
        <v>61</v>
      </c>
      <c r="F37" s="47">
        <f>'Planilha Orçmentária'!I41</f>
        <v>60</v>
      </c>
      <c r="G37" s="162">
        <f>F37/F38</f>
        <v>2.2526367394614991E-4</v>
      </c>
      <c r="H37" s="162">
        <f>SUM(G23:G37)</f>
        <v>0.99999999999999978</v>
      </c>
    </row>
    <row r="38" spans="1:8" ht="14.25" customHeight="1" x14ac:dyDescent="0.2">
      <c r="B38" s="193"/>
      <c r="C38" s="193"/>
      <c r="D38" s="193"/>
      <c r="E38" s="4"/>
      <c r="F38" s="192">
        <f>SUM(F23:F37)</f>
        <v>266354.52999999997</v>
      </c>
      <c r="G38" s="193"/>
      <c r="H38" s="193"/>
    </row>
    <row r="39" spans="1:8" x14ac:dyDescent="0.2">
      <c r="F39" s="192">
        <f>F38*12</f>
        <v>3196254.3599999994</v>
      </c>
      <c r="G39" s="193"/>
      <c r="H39" s="193"/>
    </row>
  </sheetData>
  <sheetProtection algorithmName="SHA-512" hashValue="1LTDWNM0Yh/74z10i1P8VBz/r2U7u1iXy1pgmAG7mKK0n2rliOI0D8R6pK/QAIi3vC9pXb9z+ADrw0MTv6QGOA==" saltValue="LlBsEUd+X1n5e9BeizMcVg==" spinCount="100000" sheet="1" objects="1" scenarios="1"/>
  <mergeCells count="5">
    <mergeCell ref="B19:E19"/>
    <mergeCell ref="B21:H21"/>
    <mergeCell ref="F38:H38"/>
    <mergeCell ref="F39:H39"/>
    <mergeCell ref="B38:D38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67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showOutlineSymbols="0" showWhiteSpace="0" view="pageBreakPreview" topLeftCell="A25" zoomScale="90" zoomScaleNormal="100" zoomScaleSheetLayoutView="90" workbookViewId="0">
      <selection activeCell="D35" sqref="D35"/>
    </sheetView>
  </sheetViews>
  <sheetFormatPr defaultColWidth="8.875" defaultRowHeight="14.25" x14ac:dyDescent="0.2"/>
  <cols>
    <col min="1" max="1" width="10.125" customWidth="1"/>
    <col min="2" max="2" width="31.125" customWidth="1"/>
    <col min="3" max="3" width="16.875" customWidth="1"/>
    <col min="4" max="15" width="14.625" bestFit="1" customWidth="1"/>
    <col min="16" max="22" width="12" bestFit="1" customWidth="1"/>
  </cols>
  <sheetData>
    <row r="1" customFormat="1" x14ac:dyDescent="0.2"/>
    <row r="2" customFormat="1" x14ac:dyDescent="0.2"/>
    <row r="3" customFormat="1" x14ac:dyDescent="0.2"/>
    <row r="4" customFormat="1" x14ac:dyDescent="0.2"/>
    <row r="5" customFormat="1" x14ac:dyDescent="0.2"/>
    <row r="6" customFormat="1" x14ac:dyDescent="0.2"/>
    <row r="7" customFormat="1" x14ac:dyDescent="0.2"/>
    <row r="8" customFormat="1" x14ac:dyDescent="0.2"/>
    <row r="9" customFormat="1" x14ac:dyDescent="0.2"/>
    <row r="10" customFormat="1" x14ac:dyDescent="0.2"/>
    <row r="11" customFormat="1" x14ac:dyDescent="0.2"/>
    <row r="12" customFormat="1" x14ac:dyDescent="0.2"/>
    <row r="13" customFormat="1" x14ac:dyDescent="0.2"/>
    <row r="14" customFormat="1" x14ac:dyDescent="0.2"/>
    <row r="15" customFormat="1" x14ac:dyDescent="0.2"/>
    <row r="16" customFormat="1" x14ac:dyDescent="0.2"/>
    <row r="23" spans="1:15" ht="6" customHeight="1" x14ac:dyDescent="0.2"/>
    <row r="24" spans="1:15" ht="1.5" customHeight="1" x14ac:dyDescent="0.2"/>
    <row r="25" spans="1:15" x14ac:dyDescent="0.2">
      <c r="A25" s="1" t="s">
        <v>277</v>
      </c>
      <c r="B25" s="1"/>
      <c r="C25" s="1"/>
      <c r="D25" s="1"/>
    </row>
    <row r="26" spans="1:15" x14ac:dyDescent="0.2">
      <c r="A26" s="1" t="s">
        <v>276</v>
      </c>
      <c r="B26" s="1"/>
      <c r="C26" s="1"/>
      <c r="D26" s="1"/>
    </row>
    <row r="27" spans="1:15" x14ac:dyDescent="0.2">
      <c r="A27" s="1" t="s">
        <v>272</v>
      </c>
      <c r="B27" s="1"/>
      <c r="C27" s="9"/>
      <c r="D27" s="9"/>
    </row>
    <row r="28" spans="1:15" x14ac:dyDescent="0.2">
      <c r="A28" s="1" t="s">
        <v>86</v>
      </c>
      <c r="B28" s="1" t="s">
        <v>278</v>
      </c>
      <c r="C28" s="1"/>
      <c r="D28" s="1"/>
    </row>
    <row r="29" spans="1:15" ht="14.25" customHeight="1" x14ac:dyDescent="0.2">
      <c r="A29" s="186" t="s">
        <v>283</v>
      </c>
      <c r="B29" s="186"/>
      <c r="C29" s="186"/>
      <c r="D29" s="186"/>
      <c r="E29" s="186"/>
      <c r="F29" s="186"/>
    </row>
    <row r="30" spans="1:15" x14ac:dyDescent="0.2">
      <c r="A30" s="1" t="s">
        <v>279</v>
      </c>
      <c r="B30" s="1"/>
      <c r="C30" s="1"/>
      <c r="D30" s="1"/>
    </row>
    <row r="31" spans="1:15" ht="15.75" customHeight="1" x14ac:dyDescent="0.2">
      <c r="A31" s="204" t="s">
        <v>62</v>
      </c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</row>
    <row r="32" spans="1:15" ht="31.5" x14ac:dyDescent="0.2">
      <c r="A32" s="159" t="s">
        <v>0</v>
      </c>
      <c r="B32" s="159" t="s">
        <v>1</v>
      </c>
      <c r="C32" s="163" t="s">
        <v>298</v>
      </c>
      <c r="D32" s="163" t="s">
        <v>286</v>
      </c>
      <c r="E32" s="163" t="s">
        <v>287</v>
      </c>
      <c r="F32" s="163" t="s">
        <v>288</v>
      </c>
      <c r="G32" s="163" t="s">
        <v>289</v>
      </c>
      <c r="H32" s="163" t="s">
        <v>290</v>
      </c>
      <c r="I32" s="163" t="s">
        <v>291</v>
      </c>
      <c r="J32" s="163" t="s">
        <v>292</v>
      </c>
      <c r="K32" s="163" t="s">
        <v>293</v>
      </c>
      <c r="L32" s="163" t="s">
        <v>294</v>
      </c>
      <c r="M32" s="163" t="s">
        <v>295</v>
      </c>
      <c r="N32" s="163" t="s">
        <v>296</v>
      </c>
      <c r="O32" s="163" t="s">
        <v>297</v>
      </c>
    </row>
    <row r="33" spans="1:15" ht="15.75" x14ac:dyDescent="0.2">
      <c r="A33" s="201" t="s">
        <v>2</v>
      </c>
      <c r="B33" s="205" t="s">
        <v>100</v>
      </c>
      <c r="C33" s="165"/>
      <c r="D33" s="167">
        <v>8.3400000000000002E-2</v>
      </c>
      <c r="E33" s="167">
        <v>8.3299999999999999E-2</v>
      </c>
      <c r="F33" s="167">
        <v>8.3299999999999999E-2</v>
      </c>
      <c r="G33" s="167">
        <v>8.3400000000000002E-2</v>
      </c>
      <c r="H33" s="167">
        <v>8.3299999999999999E-2</v>
      </c>
      <c r="I33" s="167">
        <v>8.3299999999999999E-2</v>
      </c>
      <c r="J33" s="167">
        <v>8.3299999999999999E-2</v>
      </c>
      <c r="K33" s="167">
        <v>8.3400000000000002E-2</v>
      </c>
      <c r="L33" s="167">
        <v>8.3299999999999999E-2</v>
      </c>
      <c r="M33" s="167">
        <v>8.3299999999999999E-2</v>
      </c>
      <c r="N33" s="167">
        <v>8.3299999999999999E-2</v>
      </c>
      <c r="O33" s="167">
        <v>8.3400000000000002E-2</v>
      </c>
    </row>
    <row r="34" spans="1:15" ht="30" customHeight="1" x14ac:dyDescent="0.2">
      <c r="A34" s="202"/>
      <c r="B34" s="206"/>
      <c r="C34" s="168">
        <f>'Planilha Orçmentária'!I24*12</f>
        <v>752544</v>
      </c>
      <c r="D34" s="169">
        <f>C34*(D33)</f>
        <v>62762.169600000001</v>
      </c>
      <c r="E34" s="169">
        <f>C34*(E33)</f>
        <v>62686.915199999996</v>
      </c>
      <c r="F34" s="169">
        <f>C34*(F33)</f>
        <v>62686.915199999996</v>
      </c>
      <c r="G34" s="169">
        <f>C34*(G33)</f>
        <v>62762.169600000001</v>
      </c>
      <c r="H34" s="169">
        <f>C34*(H33)</f>
        <v>62686.915199999996</v>
      </c>
      <c r="I34" s="169">
        <f>C34*(I33)</f>
        <v>62686.915199999996</v>
      </c>
      <c r="J34" s="169">
        <f>C34*(J33)</f>
        <v>62686.915199999996</v>
      </c>
      <c r="K34" s="169">
        <f>C34*(K33)</f>
        <v>62762.169600000001</v>
      </c>
      <c r="L34" s="169">
        <f>C34*(L33)</f>
        <v>62686.915199999996</v>
      </c>
      <c r="M34" s="169">
        <f>C34*(M33)</f>
        <v>62686.915199999996</v>
      </c>
      <c r="N34" s="169">
        <f>C34*(N33)</f>
        <v>62686.915199999996</v>
      </c>
      <c r="O34" s="169">
        <f>C34*(O33)</f>
        <v>62762.169600000001</v>
      </c>
    </row>
    <row r="35" spans="1:15" ht="15.75" x14ac:dyDescent="0.2">
      <c r="A35" s="201" t="s">
        <v>3</v>
      </c>
      <c r="B35" s="205" t="s">
        <v>101</v>
      </c>
      <c r="C35" s="164"/>
      <c r="D35" s="167">
        <v>8.3400000000000002E-2</v>
      </c>
      <c r="E35" s="167">
        <v>8.3299999999999999E-2</v>
      </c>
      <c r="F35" s="167">
        <v>8.3299999999999999E-2</v>
      </c>
      <c r="G35" s="167">
        <v>8.3400000000000002E-2</v>
      </c>
      <c r="H35" s="167">
        <v>8.3299999999999999E-2</v>
      </c>
      <c r="I35" s="167">
        <v>8.3299999999999999E-2</v>
      </c>
      <c r="J35" s="167">
        <v>8.3299999999999999E-2</v>
      </c>
      <c r="K35" s="167">
        <v>8.3400000000000002E-2</v>
      </c>
      <c r="L35" s="167">
        <v>8.3299999999999999E-2</v>
      </c>
      <c r="M35" s="167">
        <v>8.3299999999999999E-2</v>
      </c>
      <c r="N35" s="167">
        <v>8.3299999999999999E-2</v>
      </c>
      <c r="O35" s="167">
        <v>8.3400000000000002E-2</v>
      </c>
    </row>
    <row r="36" spans="1:15" ht="49.5" customHeight="1" x14ac:dyDescent="0.2">
      <c r="A36" s="202"/>
      <c r="B36" s="206"/>
      <c r="C36" s="168">
        <f>'Planilha Orçmentária'!I27*12</f>
        <v>831699</v>
      </c>
      <c r="D36" s="169">
        <f>C36*(D35)</f>
        <v>69363.696599999996</v>
      </c>
      <c r="E36" s="169">
        <f>C36*(E35)</f>
        <v>69280.526700000002</v>
      </c>
      <c r="F36" s="169">
        <f>C36*(F35)</f>
        <v>69280.526700000002</v>
      </c>
      <c r="G36" s="169">
        <f>C36*(G35)</f>
        <v>69363.696599999996</v>
      </c>
      <c r="H36" s="169">
        <f>C36*(H35)</f>
        <v>69280.526700000002</v>
      </c>
      <c r="I36" s="169">
        <f>C36*(I35)</f>
        <v>69280.526700000002</v>
      </c>
      <c r="J36" s="169">
        <f>C36*(J35)</f>
        <v>69280.526700000002</v>
      </c>
      <c r="K36" s="169">
        <f>C36*(K35)</f>
        <v>69363.696599999996</v>
      </c>
      <c r="L36" s="169">
        <f>C36*(L35)</f>
        <v>69280.526700000002</v>
      </c>
      <c r="M36" s="169">
        <f>C36*(M35)</f>
        <v>69280.526700000002</v>
      </c>
      <c r="N36" s="169">
        <f>C36*(N35)</f>
        <v>69280.526700000002</v>
      </c>
      <c r="O36" s="169">
        <f>C36*(O35)</f>
        <v>69363.696599999996</v>
      </c>
    </row>
    <row r="37" spans="1:15" ht="15" customHeight="1" x14ac:dyDescent="0.2">
      <c r="A37" s="166"/>
      <c r="B37" s="205" t="s">
        <v>102</v>
      </c>
      <c r="C37" s="164"/>
      <c r="D37" s="167">
        <v>8.3400000000000002E-2</v>
      </c>
      <c r="E37" s="167">
        <v>8.3299999999999999E-2</v>
      </c>
      <c r="F37" s="167">
        <v>8.3299999999999999E-2</v>
      </c>
      <c r="G37" s="167">
        <v>8.3400000000000002E-2</v>
      </c>
      <c r="H37" s="167">
        <v>8.3299999999999999E-2</v>
      </c>
      <c r="I37" s="167">
        <v>8.3299999999999999E-2</v>
      </c>
      <c r="J37" s="167">
        <v>8.3299999999999999E-2</v>
      </c>
      <c r="K37" s="167">
        <v>8.3400000000000002E-2</v>
      </c>
      <c r="L37" s="167">
        <v>8.3299999999999999E-2</v>
      </c>
      <c r="M37" s="167">
        <v>8.3299999999999999E-2</v>
      </c>
      <c r="N37" s="167">
        <v>8.3299999999999999E-2</v>
      </c>
      <c r="O37" s="167">
        <v>8.3400000000000002E-2</v>
      </c>
    </row>
    <row r="38" spans="1:15" ht="37.5" customHeight="1" x14ac:dyDescent="0.2">
      <c r="A38" s="166" t="s">
        <v>73</v>
      </c>
      <c r="B38" s="206"/>
      <c r="C38" s="168">
        <f>'Planilha Orçmentária'!I30*12</f>
        <v>1536768</v>
      </c>
      <c r="D38" s="169">
        <f>C38*(D37)</f>
        <v>128166.4512</v>
      </c>
      <c r="E38" s="169">
        <f>C38*(E37)</f>
        <v>128012.77439999999</v>
      </c>
      <c r="F38" s="169">
        <f>C38*(F37)</f>
        <v>128012.77439999999</v>
      </c>
      <c r="G38" s="169">
        <f>C38*(G37)</f>
        <v>128166.4512</v>
      </c>
      <c r="H38" s="169">
        <f>C38*(H37)</f>
        <v>128012.77439999999</v>
      </c>
      <c r="I38" s="169">
        <f>C38*(I37)</f>
        <v>128012.77439999999</v>
      </c>
      <c r="J38" s="169">
        <f>C38*(J37)</f>
        <v>128012.77439999999</v>
      </c>
      <c r="K38" s="169">
        <f>C38*(K37)</f>
        <v>128166.4512</v>
      </c>
      <c r="L38" s="169">
        <f>C38*(L37)</f>
        <v>128012.77439999999</v>
      </c>
      <c r="M38" s="169">
        <f>C38*(M37)</f>
        <v>128012.77439999999</v>
      </c>
      <c r="N38" s="169">
        <f>C38*(N37)</f>
        <v>128012.77439999999</v>
      </c>
      <c r="O38" s="169">
        <f>C38*(O37)</f>
        <v>128166.4512</v>
      </c>
    </row>
    <row r="39" spans="1:15" ht="15" customHeight="1" x14ac:dyDescent="0.2">
      <c r="A39" s="201" t="s">
        <v>103</v>
      </c>
      <c r="B39" s="205" t="s">
        <v>104</v>
      </c>
      <c r="C39" s="164"/>
      <c r="D39" s="167">
        <v>0.33339999999999997</v>
      </c>
      <c r="E39" s="167"/>
      <c r="F39" s="167"/>
      <c r="G39" s="167"/>
      <c r="H39" s="167">
        <v>0.33329999999999999</v>
      </c>
      <c r="I39" s="167"/>
      <c r="J39" s="167"/>
      <c r="K39" s="167"/>
      <c r="L39" s="167">
        <v>0.33329999999999999</v>
      </c>
      <c r="M39" s="167"/>
      <c r="N39" s="167"/>
      <c r="O39" s="167"/>
    </row>
    <row r="40" spans="1:15" ht="30" customHeight="1" x14ac:dyDescent="0.2">
      <c r="A40" s="202"/>
      <c r="B40" s="206"/>
      <c r="C40" s="168">
        <f>'Planilha Orçmentária'!I33*12</f>
        <v>75243.360000000015</v>
      </c>
      <c r="D40" s="169">
        <f>C40*(D39)</f>
        <v>25086.136224000002</v>
      </c>
      <c r="E40" s="169"/>
      <c r="F40" s="169"/>
      <c r="G40" s="169"/>
      <c r="H40" s="169">
        <f>C40*(H39)</f>
        <v>25078.611888000003</v>
      </c>
      <c r="I40" s="169"/>
      <c r="J40" s="169"/>
      <c r="K40" s="169"/>
      <c r="L40" s="169">
        <f>C40*(L39)</f>
        <v>25078.611888000003</v>
      </c>
      <c r="M40" s="169"/>
      <c r="N40" s="169"/>
      <c r="O40" s="169"/>
    </row>
    <row r="41" spans="1:15" ht="15" customHeight="1" x14ac:dyDescent="0.2">
      <c r="A41" s="203" t="s">
        <v>180</v>
      </c>
      <c r="B41" s="203"/>
      <c r="C41" s="171">
        <f>C34+C36+C38+C40</f>
        <v>3196254.36</v>
      </c>
      <c r="D41" s="170">
        <f>D34+D36+D38+D40</f>
        <v>285378.45362400002</v>
      </c>
      <c r="E41" s="170">
        <f t="shared" ref="E41:O41" si="0">E34+E36+E38+E40</f>
        <v>259980.2163</v>
      </c>
      <c r="F41" s="170">
        <f t="shared" si="0"/>
        <v>259980.2163</v>
      </c>
      <c r="G41" s="170">
        <f t="shared" si="0"/>
        <v>260292.3174</v>
      </c>
      <c r="H41" s="170">
        <f t="shared" si="0"/>
        <v>285058.82818800001</v>
      </c>
      <c r="I41" s="170">
        <f t="shared" si="0"/>
        <v>259980.2163</v>
      </c>
      <c r="J41" s="170">
        <f t="shared" si="0"/>
        <v>259980.2163</v>
      </c>
      <c r="K41" s="170">
        <f t="shared" si="0"/>
        <v>260292.3174</v>
      </c>
      <c r="L41" s="170">
        <f t="shared" si="0"/>
        <v>285058.82818800001</v>
      </c>
      <c r="M41" s="170">
        <f t="shared" si="0"/>
        <v>259980.2163</v>
      </c>
      <c r="N41" s="170">
        <f t="shared" si="0"/>
        <v>259980.2163</v>
      </c>
      <c r="O41" s="170">
        <f t="shared" si="0"/>
        <v>260292.3174</v>
      </c>
    </row>
    <row r="42" spans="1:15" ht="15.75" x14ac:dyDescent="0.2">
      <c r="A42" s="203" t="s">
        <v>299</v>
      </c>
      <c r="B42" s="203"/>
      <c r="C42" s="173">
        <f>SUM(D42:O42)</f>
        <v>1</v>
      </c>
      <c r="D42" s="172">
        <f>(D33+D35+D37+D39)/4</f>
        <v>0.14589999999999997</v>
      </c>
      <c r="E42" s="172">
        <f t="shared" ref="E42:O42" si="1">(E33+E35+E37+E39)/4</f>
        <v>6.2475000000000003E-2</v>
      </c>
      <c r="F42" s="172">
        <f t="shared" si="1"/>
        <v>6.2475000000000003E-2</v>
      </c>
      <c r="G42" s="172">
        <f t="shared" si="1"/>
        <v>6.2549999999999994E-2</v>
      </c>
      <c r="H42" s="172">
        <f t="shared" si="1"/>
        <v>0.14579999999999999</v>
      </c>
      <c r="I42" s="172">
        <f t="shared" si="1"/>
        <v>6.2475000000000003E-2</v>
      </c>
      <c r="J42" s="172">
        <f t="shared" si="1"/>
        <v>6.2475000000000003E-2</v>
      </c>
      <c r="K42" s="172">
        <f t="shared" si="1"/>
        <v>6.2549999999999994E-2</v>
      </c>
      <c r="L42" s="172">
        <f t="shared" si="1"/>
        <v>0.14579999999999999</v>
      </c>
      <c r="M42" s="172">
        <f t="shared" si="1"/>
        <v>6.2475000000000003E-2</v>
      </c>
      <c r="N42" s="172">
        <f t="shared" si="1"/>
        <v>6.2475000000000003E-2</v>
      </c>
      <c r="O42" s="172">
        <f t="shared" si="1"/>
        <v>6.2549999999999994E-2</v>
      </c>
    </row>
    <row r="43" spans="1:15" x14ac:dyDescent="0.2">
      <c r="A43" s="195"/>
      <c r="B43" s="195"/>
      <c r="C43" s="15"/>
      <c r="D43" s="16"/>
      <c r="E43" s="16"/>
      <c r="F43" s="16"/>
    </row>
    <row r="44" spans="1:15" x14ac:dyDescent="0.2">
      <c r="A44" s="195"/>
      <c r="B44" s="195"/>
      <c r="C44" s="15"/>
      <c r="D44" s="16"/>
      <c r="E44" s="16"/>
      <c r="F44" s="16"/>
    </row>
  </sheetData>
  <sheetProtection algorithmName="SHA-512" hashValue="ab2TeclHI0YCEFle3RRKRdLH+FTpYtczK242CkM4UI/bPV+bOjVX7qszUxa7I+ExdFQddptvHWBCHPy5oG9WaQ==" saltValue="+pS42d6yN2gZm/+6rfvx6Q==" spinCount="100000" sheet="1" objects="1" scenarios="1"/>
  <mergeCells count="13">
    <mergeCell ref="A35:A36"/>
    <mergeCell ref="A39:A40"/>
    <mergeCell ref="A29:F29"/>
    <mergeCell ref="A44:B44"/>
    <mergeCell ref="A43:B43"/>
    <mergeCell ref="A41:B41"/>
    <mergeCell ref="A42:B42"/>
    <mergeCell ref="A31:O31"/>
    <mergeCell ref="B33:B34"/>
    <mergeCell ref="B35:B36"/>
    <mergeCell ref="B37:B38"/>
    <mergeCell ref="B39:B40"/>
    <mergeCell ref="A33:A34"/>
  </mergeCells>
  <phoneticPr fontId="12" type="noConversion"/>
  <printOptions horizontalCentered="1"/>
  <pageMargins left="0.31496062992125984" right="0.31496062992125984" top="0.59055118110236227" bottom="0.59055118110236227" header="0.31496062992125984" footer="0.31496062992125984"/>
  <pageSetup paperSize="9" scale="38" fitToHeight="0" orientation="portrait" r:id="rId1"/>
  <headerFooter>
    <oddHeader xml:space="preserve">&amp;L </oddHeader>
    <oddFooter xml:space="preserve">&amp;L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0030D-27AB-446D-A512-CFCBCDAFAA69}">
  <sheetPr>
    <pageSetUpPr fitToPage="1"/>
  </sheetPr>
  <dimension ref="A14:K101"/>
  <sheetViews>
    <sheetView showOutlineSymbols="0" showWhiteSpace="0" view="pageBreakPreview" topLeftCell="A16" zoomScale="110" zoomScaleNormal="100" zoomScaleSheetLayoutView="110" workbookViewId="0">
      <selection activeCell="C30" sqref="C30:D30"/>
    </sheetView>
  </sheetViews>
  <sheetFormatPr defaultColWidth="9" defaultRowHeight="14.25" x14ac:dyDescent="0.2"/>
  <cols>
    <col min="1" max="1" width="15.125" customWidth="1"/>
    <col min="2" max="2" width="13.5" customWidth="1"/>
    <col min="3" max="3" width="19" customWidth="1"/>
    <col min="4" max="4" width="40" customWidth="1"/>
    <col min="5" max="5" width="14.125" customWidth="1"/>
    <col min="6" max="6" width="18.125" customWidth="1"/>
    <col min="7" max="7" width="11.375" style="2" customWidth="1"/>
    <col min="8" max="8" width="10.125" customWidth="1"/>
    <col min="9" max="9" width="11.875" customWidth="1"/>
    <col min="10" max="10" width="11.625" customWidth="1"/>
  </cols>
  <sheetData>
    <row r="14" spans="1:7" ht="3.75" customHeight="1" x14ac:dyDescent="0.2"/>
    <row r="15" spans="1:7" x14ac:dyDescent="0.2">
      <c r="A15" s="1" t="s">
        <v>277</v>
      </c>
      <c r="B15" s="1"/>
      <c r="C15" s="1"/>
      <c r="D15" s="1"/>
      <c r="G15" s="3"/>
    </row>
    <row r="16" spans="1:7" x14ac:dyDescent="0.2">
      <c r="A16" s="1" t="s">
        <v>276</v>
      </c>
      <c r="B16" s="1"/>
      <c r="C16" s="1"/>
      <c r="D16" s="1"/>
      <c r="G16" s="3"/>
    </row>
    <row r="17" spans="1:11" x14ac:dyDescent="0.2">
      <c r="A17" s="1" t="s">
        <v>272</v>
      </c>
      <c r="B17" s="1"/>
      <c r="C17" s="9"/>
      <c r="D17" s="9"/>
      <c r="G17" s="9"/>
    </row>
    <row r="18" spans="1:11" x14ac:dyDescent="0.2">
      <c r="A18" s="1" t="s">
        <v>86</v>
      </c>
      <c r="B18" s="1" t="s">
        <v>278</v>
      </c>
      <c r="C18" s="1"/>
      <c r="D18" s="1"/>
      <c r="G18" s="3"/>
    </row>
    <row r="19" spans="1:11" ht="14.25" customHeight="1" x14ac:dyDescent="0.2">
      <c r="A19" s="186" t="s">
        <v>273</v>
      </c>
      <c r="B19" s="186"/>
      <c r="C19" s="186"/>
      <c r="D19" s="186"/>
      <c r="E19" s="186"/>
      <c r="F19" s="186"/>
      <c r="G19" s="9"/>
      <c r="H19" s="9"/>
      <c r="I19" s="9"/>
      <c r="J19" s="9"/>
      <c r="K19" s="9"/>
    </row>
    <row r="20" spans="1:11" x14ac:dyDescent="0.2">
      <c r="A20" s="1" t="s">
        <v>279</v>
      </c>
      <c r="B20" s="1"/>
      <c r="C20" s="1"/>
      <c r="D20" s="1"/>
      <c r="G20" s="3"/>
    </row>
    <row r="21" spans="1:11" ht="15.75" customHeight="1" x14ac:dyDescent="0.25">
      <c r="A21" s="235" t="s">
        <v>274</v>
      </c>
      <c r="B21" s="235"/>
      <c r="C21" s="235"/>
      <c r="D21" s="235"/>
      <c r="E21" s="235"/>
      <c r="F21" s="235"/>
      <c r="G21" s="158"/>
      <c r="H21" s="158"/>
      <c r="I21" s="158"/>
      <c r="J21" s="158"/>
    </row>
    <row r="22" spans="1:11" x14ac:dyDescent="0.2">
      <c r="A22" s="236" t="s">
        <v>209</v>
      </c>
      <c r="B22" s="237"/>
      <c r="C22" s="237"/>
      <c r="D22" s="237"/>
      <c r="E22" s="237"/>
      <c r="F22" s="238"/>
    </row>
    <row r="23" spans="1:11" ht="15" thickBot="1" x14ac:dyDescent="0.25">
      <c r="A23" s="156">
        <v>1</v>
      </c>
      <c r="B23" s="239" t="s">
        <v>100</v>
      </c>
      <c r="C23" s="239"/>
      <c r="D23" s="239"/>
      <c r="E23" s="239"/>
      <c r="F23" s="240"/>
    </row>
    <row r="24" spans="1:11" x14ac:dyDescent="0.2">
      <c r="A24" s="110" t="s">
        <v>210</v>
      </c>
      <c r="B24" s="241" t="s">
        <v>211</v>
      </c>
      <c r="C24" s="241"/>
      <c r="D24" s="241"/>
      <c r="E24" s="241"/>
      <c r="F24" s="242"/>
    </row>
    <row r="25" spans="1:11" x14ac:dyDescent="0.2">
      <c r="A25" s="111" t="s">
        <v>212</v>
      </c>
      <c r="B25" s="112" t="s">
        <v>213</v>
      </c>
      <c r="C25" s="222" t="s">
        <v>214</v>
      </c>
      <c r="D25" s="222"/>
      <c r="E25" s="112" t="s">
        <v>9</v>
      </c>
      <c r="F25" s="113" t="s">
        <v>215</v>
      </c>
    </row>
    <row r="26" spans="1:11" x14ac:dyDescent="0.2">
      <c r="A26" s="114">
        <v>6</v>
      </c>
      <c r="B26" s="115">
        <v>4</v>
      </c>
      <c r="C26" s="229">
        <v>6</v>
      </c>
      <c r="D26" s="229"/>
      <c r="E26" s="116">
        <f>A26*B26*C26</f>
        <v>144</v>
      </c>
      <c r="F26" s="117" t="s">
        <v>216</v>
      </c>
    </row>
    <row r="27" spans="1:11" ht="15" thickBot="1" x14ac:dyDescent="0.25">
      <c r="A27" s="223" t="s">
        <v>217</v>
      </c>
      <c r="B27" s="224"/>
      <c r="C27" s="225">
        <v>1</v>
      </c>
      <c r="D27" s="225"/>
      <c r="E27" s="118">
        <f>E26*C27</f>
        <v>144</v>
      </c>
      <c r="F27" s="119" t="s">
        <v>216</v>
      </c>
    </row>
    <row r="28" spans="1:11" ht="15" thickBot="1" x14ac:dyDescent="0.25">
      <c r="A28" s="120" t="s">
        <v>218</v>
      </c>
      <c r="B28" s="209" t="s">
        <v>108</v>
      </c>
      <c r="C28" s="209"/>
      <c r="D28" s="209"/>
      <c r="E28" s="209"/>
      <c r="F28" s="210"/>
    </row>
    <row r="29" spans="1:11" x14ac:dyDescent="0.2">
      <c r="A29" s="111" t="s">
        <v>212</v>
      </c>
      <c r="B29" s="112" t="s">
        <v>213</v>
      </c>
      <c r="C29" s="222" t="s">
        <v>214</v>
      </c>
      <c r="D29" s="222"/>
      <c r="E29" s="112" t="s">
        <v>9</v>
      </c>
      <c r="F29" s="113" t="s">
        <v>215</v>
      </c>
    </row>
    <row r="30" spans="1:11" x14ac:dyDescent="0.2">
      <c r="A30" s="114">
        <v>6</v>
      </c>
      <c r="B30" s="115">
        <v>4</v>
      </c>
      <c r="C30" s="229">
        <v>6</v>
      </c>
      <c r="D30" s="229"/>
      <c r="E30" s="116">
        <f>A30*B30*C30</f>
        <v>144</v>
      </c>
      <c r="F30" s="117" t="s">
        <v>216</v>
      </c>
    </row>
    <row r="31" spans="1:11" ht="15" thickBot="1" x14ac:dyDescent="0.25">
      <c r="A31" s="223" t="s">
        <v>217</v>
      </c>
      <c r="B31" s="224"/>
      <c r="C31" s="225">
        <v>24</v>
      </c>
      <c r="D31" s="225"/>
      <c r="E31" s="118">
        <f>E30*C31</f>
        <v>3456</v>
      </c>
      <c r="F31" s="119" t="s">
        <v>216</v>
      </c>
    </row>
    <row r="32" spans="1:11" ht="15" thickBot="1" x14ac:dyDescent="0.25">
      <c r="A32" s="157">
        <v>2</v>
      </c>
      <c r="B32" s="207" t="s">
        <v>219</v>
      </c>
      <c r="C32" s="207"/>
      <c r="D32" s="207"/>
      <c r="E32" s="207"/>
      <c r="F32" s="208"/>
    </row>
    <row r="33" spans="1:6" ht="15" thickBot="1" x14ac:dyDescent="0.25">
      <c r="A33" s="120" t="s">
        <v>220</v>
      </c>
      <c r="B33" s="209" t="s">
        <v>109</v>
      </c>
      <c r="C33" s="209" t="s">
        <v>214</v>
      </c>
      <c r="D33" s="209"/>
      <c r="E33" s="209" t="s">
        <v>9</v>
      </c>
      <c r="F33" s="210" t="s">
        <v>215</v>
      </c>
    </row>
    <row r="34" spans="1:6" x14ac:dyDescent="0.2">
      <c r="A34" s="226" t="s">
        <v>212</v>
      </c>
      <c r="B34" s="227"/>
      <c r="C34" s="227" t="s">
        <v>221</v>
      </c>
      <c r="D34" s="227"/>
      <c r="E34" s="121" t="s">
        <v>9</v>
      </c>
      <c r="F34" s="122"/>
    </row>
    <row r="35" spans="1:6" x14ac:dyDescent="0.2">
      <c r="A35" s="228">
        <v>6</v>
      </c>
      <c r="B35" s="229"/>
      <c r="C35" s="229">
        <v>22</v>
      </c>
      <c r="D35" s="229"/>
      <c r="E35" s="115">
        <f>A35*C35</f>
        <v>132</v>
      </c>
      <c r="F35" s="123" t="s">
        <v>216</v>
      </c>
    </row>
    <row r="36" spans="1:6" ht="54.75" customHeight="1" x14ac:dyDescent="0.2">
      <c r="A36" s="230" t="s">
        <v>222</v>
      </c>
      <c r="B36" s="231"/>
      <c r="C36" s="231"/>
      <c r="D36" s="231"/>
      <c r="E36" s="231"/>
      <c r="F36" s="232"/>
    </row>
    <row r="37" spans="1:6" ht="25.5" x14ac:dyDescent="0.2">
      <c r="A37" s="124" t="s">
        <v>223</v>
      </c>
      <c r="B37" s="125" t="s">
        <v>224</v>
      </c>
      <c r="C37" s="125" t="s">
        <v>225</v>
      </c>
      <c r="D37" s="233" t="s">
        <v>226</v>
      </c>
      <c r="E37" s="233"/>
      <c r="F37" s="126" t="s">
        <v>215</v>
      </c>
    </row>
    <row r="38" spans="1:6" x14ac:dyDescent="0.2">
      <c r="A38" s="160">
        <v>28204</v>
      </c>
      <c r="B38" s="127">
        <v>2</v>
      </c>
      <c r="C38" s="127">
        <v>0.3</v>
      </c>
      <c r="D38" s="234">
        <f>A38*B38*C38</f>
        <v>16922.399999999998</v>
      </c>
      <c r="E38" s="234"/>
      <c r="F38" s="128" t="s">
        <v>227</v>
      </c>
    </row>
    <row r="39" spans="1:6" ht="29.25" customHeight="1" x14ac:dyDescent="0.2">
      <c r="A39" s="220" t="s">
        <v>226</v>
      </c>
      <c r="B39" s="221"/>
      <c r="C39" s="221" t="s">
        <v>228</v>
      </c>
      <c r="D39" s="221"/>
      <c r="E39" s="129" t="s">
        <v>229</v>
      </c>
      <c r="F39" s="130" t="s">
        <v>230</v>
      </c>
    </row>
    <row r="40" spans="1:6" x14ac:dyDescent="0.2">
      <c r="A40" s="217">
        <f>D38</f>
        <v>16922.399999999998</v>
      </c>
      <c r="B40" s="218"/>
      <c r="C40" s="219">
        <v>2365</v>
      </c>
      <c r="D40" s="218"/>
      <c r="E40" s="131">
        <f>A40/C40</f>
        <v>7.155348837209301</v>
      </c>
      <c r="F40" s="132" t="s">
        <v>231</v>
      </c>
    </row>
    <row r="41" spans="1:6" ht="24.75" customHeight="1" x14ac:dyDescent="0.2">
      <c r="A41" s="220" t="s">
        <v>232</v>
      </c>
      <c r="B41" s="221"/>
      <c r="C41" s="222" t="s">
        <v>233</v>
      </c>
      <c r="D41" s="222"/>
      <c r="E41" s="112" t="s">
        <v>9</v>
      </c>
      <c r="F41" s="113" t="s">
        <v>215</v>
      </c>
    </row>
    <row r="42" spans="1:6" ht="15" thickBot="1" x14ac:dyDescent="0.25">
      <c r="A42" s="219">
        <v>7</v>
      </c>
      <c r="B42" s="218"/>
      <c r="C42" s="219">
        <f>E35</f>
        <v>132</v>
      </c>
      <c r="D42" s="218"/>
      <c r="E42" s="133">
        <f>C42*A42</f>
        <v>924</v>
      </c>
      <c r="F42" s="134" t="s">
        <v>216</v>
      </c>
    </row>
    <row r="43" spans="1:6" ht="15" thickBot="1" x14ac:dyDescent="0.25">
      <c r="A43" s="120" t="s">
        <v>234</v>
      </c>
      <c r="B43" s="209" t="s">
        <v>235</v>
      </c>
      <c r="C43" s="209"/>
      <c r="D43" s="209"/>
      <c r="E43" s="209"/>
      <c r="F43" s="210"/>
    </row>
    <row r="44" spans="1:6" x14ac:dyDescent="0.2">
      <c r="A44" s="211" t="s">
        <v>236</v>
      </c>
      <c r="B44" s="212"/>
      <c r="C44" s="212"/>
      <c r="D44" s="212"/>
      <c r="E44" s="212"/>
      <c r="F44" s="213"/>
    </row>
    <row r="45" spans="1:6" ht="12.75" customHeight="1" x14ac:dyDescent="0.2">
      <c r="A45" s="214"/>
      <c r="B45" s="215"/>
      <c r="C45" s="215"/>
      <c r="D45" s="215"/>
      <c r="E45" s="215"/>
      <c r="F45" s="216"/>
    </row>
    <row r="46" spans="1:6" x14ac:dyDescent="0.2">
      <c r="A46" s="135" t="s">
        <v>237</v>
      </c>
      <c r="B46" s="109"/>
      <c r="C46" s="109"/>
      <c r="D46" s="109"/>
      <c r="E46" s="109"/>
      <c r="F46" s="132"/>
    </row>
    <row r="47" spans="1:6" x14ac:dyDescent="0.2">
      <c r="A47" s="214" t="s">
        <v>238</v>
      </c>
      <c r="B47" s="215"/>
      <c r="C47" s="215"/>
      <c r="D47" s="215"/>
      <c r="E47" s="215"/>
      <c r="F47" s="216"/>
    </row>
    <row r="48" spans="1:6" x14ac:dyDescent="0.2">
      <c r="A48" s="135" t="s">
        <v>239</v>
      </c>
      <c r="B48" s="109"/>
      <c r="C48" s="109"/>
      <c r="D48" s="109"/>
      <c r="E48" s="109"/>
      <c r="F48" s="132"/>
    </row>
    <row r="49" spans="1:6" x14ac:dyDescent="0.2">
      <c r="A49" s="135" t="s">
        <v>240</v>
      </c>
      <c r="B49" s="109"/>
      <c r="C49" s="109"/>
      <c r="D49" s="109"/>
      <c r="E49" s="109"/>
      <c r="F49" s="132"/>
    </row>
    <row r="50" spans="1:6" x14ac:dyDescent="0.2">
      <c r="A50" s="135" t="s">
        <v>241</v>
      </c>
      <c r="B50" s="109"/>
      <c r="C50" s="109"/>
      <c r="D50" s="109"/>
      <c r="E50" s="109"/>
      <c r="F50" s="132"/>
    </row>
    <row r="51" spans="1:6" x14ac:dyDescent="0.2">
      <c r="A51" s="135" t="s">
        <v>300</v>
      </c>
      <c r="B51" s="109"/>
      <c r="C51" s="109"/>
      <c r="D51" s="109"/>
      <c r="E51" s="109"/>
      <c r="F51" s="132"/>
    </row>
    <row r="52" spans="1:6" x14ac:dyDescent="0.2">
      <c r="A52" s="135"/>
      <c r="B52" s="136" t="s">
        <v>242</v>
      </c>
      <c r="C52" s="136" t="s">
        <v>243</v>
      </c>
      <c r="D52" s="136" t="s">
        <v>9</v>
      </c>
      <c r="E52" s="136" t="s">
        <v>230</v>
      </c>
      <c r="F52" s="132"/>
    </row>
    <row r="53" spans="1:6" x14ac:dyDescent="0.2">
      <c r="A53" s="135"/>
      <c r="B53" s="137">
        <v>6</v>
      </c>
      <c r="C53" s="137">
        <v>22</v>
      </c>
      <c r="D53" s="137">
        <f>B53*C53</f>
        <v>132</v>
      </c>
      <c r="E53" s="109" t="s">
        <v>216</v>
      </c>
      <c r="F53" s="132"/>
    </row>
    <row r="54" spans="1:6" ht="15" thickBot="1" x14ac:dyDescent="0.25">
      <c r="A54" s="138" t="s">
        <v>217</v>
      </c>
      <c r="B54" s="139">
        <v>24</v>
      </c>
      <c r="C54" s="139">
        <f>D53</f>
        <v>132</v>
      </c>
      <c r="D54" s="118">
        <f>B54*C54</f>
        <v>3168</v>
      </c>
      <c r="E54" s="140" t="s">
        <v>216</v>
      </c>
      <c r="F54" s="141"/>
    </row>
    <row r="55" spans="1:6" ht="15" thickBot="1" x14ac:dyDescent="0.25">
      <c r="A55" s="157">
        <v>3</v>
      </c>
      <c r="B55" s="207" t="s">
        <v>244</v>
      </c>
      <c r="C55" s="207"/>
      <c r="D55" s="207"/>
      <c r="E55" s="207"/>
      <c r="F55" s="208"/>
    </row>
    <row r="56" spans="1:6" ht="15" thickBot="1" x14ac:dyDescent="0.25">
      <c r="A56" s="120" t="s">
        <v>245</v>
      </c>
      <c r="B56" s="209" t="s">
        <v>246</v>
      </c>
      <c r="C56" s="209"/>
      <c r="D56" s="209"/>
      <c r="E56" s="209"/>
      <c r="F56" s="210"/>
    </row>
    <row r="57" spans="1:6" x14ac:dyDescent="0.2">
      <c r="A57" s="142" t="s">
        <v>212</v>
      </c>
      <c r="B57" s="143" t="s">
        <v>213</v>
      </c>
      <c r="C57" s="143" t="s">
        <v>214</v>
      </c>
      <c r="D57" s="143" t="s">
        <v>9</v>
      </c>
      <c r="E57" s="143" t="s">
        <v>230</v>
      </c>
      <c r="F57" s="144"/>
    </row>
    <row r="58" spans="1:6" x14ac:dyDescent="0.2">
      <c r="A58" s="145">
        <v>6</v>
      </c>
      <c r="B58" s="137">
        <v>4</v>
      </c>
      <c r="C58" s="137">
        <v>5</v>
      </c>
      <c r="D58" s="137">
        <f>C58*B58*A58</f>
        <v>120</v>
      </c>
      <c r="E58" s="109" t="s">
        <v>216</v>
      </c>
      <c r="F58" s="132"/>
    </row>
    <row r="59" spans="1:6" ht="15" thickBot="1" x14ac:dyDescent="0.25">
      <c r="A59" s="146" t="s">
        <v>247</v>
      </c>
      <c r="B59" s="139">
        <v>8</v>
      </c>
      <c r="C59" s="139">
        <f>D58</f>
        <v>120</v>
      </c>
      <c r="D59" s="118">
        <f>C59*B59</f>
        <v>960</v>
      </c>
      <c r="E59" s="140" t="s">
        <v>216</v>
      </c>
      <c r="F59" s="141"/>
    </row>
    <row r="60" spans="1:6" ht="15" thickBot="1" x14ac:dyDescent="0.25">
      <c r="A60" s="120" t="s">
        <v>248</v>
      </c>
      <c r="B60" s="209" t="s">
        <v>249</v>
      </c>
      <c r="C60" s="209"/>
      <c r="D60" s="209"/>
      <c r="E60" s="209"/>
      <c r="F60" s="210"/>
    </row>
    <row r="61" spans="1:6" x14ac:dyDescent="0.2">
      <c r="A61" s="142" t="s">
        <v>212</v>
      </c>
      <c r="B61" s="143" t="s">
        <v>213</v>
      </c>
      <c r="C61" s="143" t="s">
        <v>214</v>
      </c>
      <c r="D61" s="143" t="s">
        <v>9</v>
      </c>
      <c r="E61" s="143" t="s">
        <v>230</v>
      </c>
      <c r="F61" s="144"/>
    </row>
    <row r="62" spans="1:6" x14ac:dyDescent="0.2">
      <c r="A62" s="145">
        <v>6</v>
      </c>
      <c r="B62" s="137">
        <v>4</v>
      </c>
      <c r="C62" s="137">
        <v>5</v>
      </c>
      <c r="D62" s="137">
        <f>C62*B62*A62</f>
        <v>120</v>
      </c>
      <c r="E62" s="109" t="s">
        <v>216</v>
      </c>
      <c r="F62" s="132"/>
    </row>
    <row r="63" spans="1:6" ht="15" thickBot="1" x14ac:dyDescent="0.25">
      <c r="A63" s="146" t="s">
        <v>247</v>
      </c>
      <c r="B63" s="139">
        <v>8</v>
      </c>
      <c r="C63" s="139">
        <f>D62</f>
        <v>120</v>
      </c>
      <c r="D63" s="118">
        <f>C63*B63</f>
        <v>960</v>
      </c>
      <c r="E63" s="140" t="s">
        <v>216</v>
      </c>
      <c r="F63" s="141"/>
    </row>
    <row r="64" spans="1:6" ht="15" thickBot="1" x14ac:dyDescent="0.25">
      <c r="A64" s="157">
        <v>4</v>
      </c>
      <c r="B64" s="207" t="s">
        <v>250</v>
      </c>
      <c r="C64" s="207"/>
      <c r="D64" s="207"/>
      <c r="E64" s="207"/>
      <c r="F64" s="208"/>
    </row>
    <row r="65" spans="1:6" ht="15" thickBot="1" x14ac:dyDescent="0.25">
      <c r="A65" s="120" t="s">
        <v>251</v>
      </c>
      <c r="B65" s="209" t="s">
        <v>252</v>
      </c>
      <c r="C65" s="209"/>
      <c r="D65" s="209"/>
      <c r="E65" s="209"/>
      <c r="F65" s="210"/>
    </row>
    <row r="66" spans="1:6" x14ac:dyDescent="0.2">
      <c r="A66" s="110" t="s">
        <v>253</v>
      </c>
      <c r="B66" s="147" t="s">
        <v>126</v>
      </c>
      <c r="C66" s="147"/>
      <c r="D66" s="147"/>
      <c r="E66" s="147"/>
      <c r="F66" s="122"/>
    </row>
    <row r="67" spans="1:6" x14ac:dyDescent="0.2">
      <c r="A67" s="111" t="s">
        <v>217</v>
      </c>
      <c r="B67" s="109" t="s">
        <v>254</v>
      </c>
      <c r="C67" s="109" t="s">
        <v>255</v>
      </c>
      <c r="D67" s="109" t="s">
        <v>9</v>
      </c>
      <c r="E67" s="109" t="s">
        <v>230</v>
      </c>
      <c r="F67" s="132"/>
    </row>
    <row r="68" spans="1:6" x14ac:dyDescent="0.2">
      <c r="A68" s="145">
        <v>12</v>
      </c>
      <c r="B68" s="137">
        <v>4</v>
      </c>
      <c r="C68" s="137">
        <v>12</v>
      </c>
      <c r="D68" s="137">
        <f>TRUNC((A68*B68)/C68,2)</f>
        <v>4</v>
      </c>
      <c r="E68" s="109" t="s">
        <v>256</v>
      </c>
      <c r="F68" s="132"/>
    </row>
    <row r="69" spans="1:6" x14ac:dyDescent="0.2">
      <c r="A69" s="145"/>
      <c r="B69" s="137"/>
      <c r="C69" s="137"/>
      <c r="D69" s="148">
        <f>D68</f>
        <v>4</v>
      </c>
      <c r="E69" s="149" t="s">
        <v>256</v>
      </c>
      <c r="F69" s="132"/>
    </row>
    <row r="70" spans="1:6" x14ac:dyDescent="0.2">
      <c r="A70" s="150" t="s">
        <v>257</v>
      </c>
      <c r="B70" s="151" t="s">
        <v>127</v>
      </c>
      <c r="C70" s="151"/>
      <c r="D70" s="151"/>
      <c r="E70" s="151"/>
      <c r="F70" s="152"/>
    </row>
    <row r="71" spans="1:6" x14ac:dyDescent="0.2">
      <c r="A71" s="111" t="s">
        <v>217</v>
      </c>
      <c r="B71" s="109" t="s">
        <v>254</v>
      </c>
      <c r="C71" s="109" t="s">
        <v>255</v>
      </c>
      <c r="D71" s="109" t="s">
        <v>9</v>
      </c>
      <c r="E71" s="109" t="s">
        <v>230</v>
      </c>
      <c r="F71" s="132"/>
    </row>
    <row r="72" spans="1:6" x14ac:dyDescent="0.2">
      <c r="A72" s="145">
        <v>24</v>
      </c>
      <c r="B72" s="137">
        <v>4</v>
      </c>
      <c r="C72" s="137">
        <v>12</v>
      </c>
      <c r="D72" s="137">
        <f>TRUNC((A72*B72)/C72,2)</f>
        <v>8</v>
      </c>
      <c r="E72" s="109" t="s">
        <v>256</v>
      </c>
      <c r="F72" s="132"/>
    </row>
    <row r="73" spans="1:6" x14ac:dyDescent="0.2">
      <c r="A73" s="145"/>
      <c r="B73" s="137"/>
      <c r="C73" s="137"/>
      <c r="D73" s="148">
        <f>D72</f>
        <v>8</v>
      </c>
      <c r="E73" s="149" t="s">
        <v>256</v>
      </c>
      <c r="F73" s="132"/>
    </row>
    <row r="74" spans="1:6" x14ac:dyDescent="0.2">
      <c r="A74" s="150" t="s">
        <v>258</v>
      </c>
      <c r="B74" s="151" t="s">
        <v>128</v>
      </c>
      <c r="C74" s="151"/>
      <c r="D74" s="151"/>
      <c r="E74" s="151"/>
      <c r="F74" s="132"/>
    </row>
    <row r="75" spans="1:6" x14ac:dyDescent="0.2">
      <c r="A75" s="111" t="s">
        <v>217</v>
      </c>
      <c r="B75" s="109" t="s">
        <v>254</v>
      </c>
      <c r="C75" s="109" t="s">
        <v>255</v>
      </c>
      <c r="D75" s="109" t="s">
        <v>9</v>
      </c>
      <c r="E75" s="109" t="s">
        <v>230</v>
      </c>
      <c r="F75" s="132"/>
    </row>
    <row r="76" spans="1:6" x14ac:dyDescent="0.2">
      <c r="A76" s="145">
        <v>24</v>
      </c>
      <c r="B76" s="137">
        <v>4</v>
      </c>
      <c r="C76" s="137">
        <v>12</v>
      </c>
      <c r="D76" s="137">
        <f>TRUNC((A76*B76)/C76,2)</f>
        <v>8</v>
      </c>
      <c r="E76" s="109" t="s">
        <v>256</v>
      </c>
      <c r="F76" s="132"/>
    </row>
    <row r="77" spans="1:6" ht="15" thickBot="1" x14ac:dyDescent="0.25">
      <c r="A77" s="145"/>
      <c r="B77" s="137"/>
      <c r="C77" s="137"/>
      <c r="D77" s="148">
        <f>D76</f>
        <v>8</v>
      </c>
      <c r="E77" s="149" t="s">
        <v>256</v>
      </c>
      <c r="F77" s="132"/>
    </row>
    <row r="78" spans="1:6" ht="15" thickBot="1" x14ac:dyDescent="0.25">
      <c r="A78" s="120" t="s">
        <v>259</v>
      </c>
      <c r="B78" s="209" t="s">
        <v>260</v>
      </c>
      <c r="C78" s="209"/>
      <c r="D78" s="209"/>
      <c r="E78" s="209"/>
      <c r="F78" s="210"/>
    </row>
    <row r="79" spans="1:6" x14ac:dyDescent="0.2">
      <c r="A79" s="150" t="s">
        <v>261</v>
      </c>
      <c r="B79" s="149" t="s">
        <v>129</v>
      </c>
      <c r="C79" s="109"/>
      <c r="D79" s="109"/>
      <c r="E79" s="109"/>
      <c r="F79" s="132"/>
    </row>
    <row r="80" spans="1:6" x14ac:dyDescent="0.2">
      <c r="A80" s="111" t="s">
        <v>217</v>
      </c>
      <c r="B80" s="109" t="s">
        <v>254</v>
      </c>
      <c r="C80" s="109" t="s">
        <v>255</v>
      </c>
      <c r="D80" s="109" t="s">
        <v>9</v>
      </c>
      <c r="E80" s="109" t="s">
        <v>230</v>
      </c>
      <c r="F80" s="132"/>
    </row>
    <row r="81" spans="1:6" x14ac:dyDescent="0.2">
      <c r="A81" s="145">
        <v>36</v>
      </c>
      <c r="B81" s="137">
        <v>4</v>
      </c>
      <c r="C81" s="137">
        <v>12</v>
      </c>
      <c r="D81" s="137">
        <f>TRUNC((A81*B81)/C81,2)</f>
        <v>12</v>
      </c>
      <c r="E81" s="109" t="s">
        <v>256</v>
      </c>
      <c r="F81" s="132"/>
    </row>
    <row r="82" spans="1:6" x14ac:dyDescent="0.2">
      <c r="A82" s="145"/>
      <c r="B82" s="137"/>
      <c r="C82" s="137"/>
      <c r="D82" s="148">
        <f>D81</f>
        <v>12</v>
      </c>
      <c r="E82" s="149" t="s">
        <v>256</v>
      </c>
      <c r="F82" s="132"/>
    </row>
    <row r="83" spans="1:6" x14ac:dyDescent="0.2">
      <c r="A83" s="150" t="s">
        <v>262</v>
      </c>
      <c r="B83" s="149" t="s">
        <v>263</v>
      </c>
      <c r="C83" s="109"/>
      <c r="D83" s="109"/>
      <c r="E83" s="109"/>
      <c r="F83" s="132"/>
    </row>
    <row r="84" spans="1:6" x14ac:dyDescent="0.2">
      <c r="A84" s="111" t="s">
        <v>217</v>
      </c>
      <c r="B84" s="109" t="s">
        <v>254</v>
      </c>
      <c r="C84" s="109" t="s">
        <v>255</v>
      </c>
      <c r="D84" s="109" t="s">
        <v>9</v>
      </c>
      <c r="E84" s="109" t="s">
        <v>230</v>
      </c>
      <c r="F84" s="132"/>
    </row>
    <row r="85" spans="1:6" x14ac:dyDescent="0.2">
      <c r="A85" s="145">
        <v>42</v>
      </c>
      <c r="B85" s="137">
        <v>4</v>
      </c>
      <c r="C85" s="137">
        <v>12</v>
      </c>
      <c r="D85" s="137">
        <f>TRUNC((A85*B85)/C85,2)</f>
        <v>14</v>
      </c>
      <c r="E85" s="109" t="s">
        <v>256</v>
      </c>
      <c r="F85" s="132"/>
    </row>
    <row r="86" spans="1:6" x14ac:dyDescent="0.2">
      <c r="A86" s="145"/>
      <c r="B86" s="137"/>
      <c r="C86" s="137"/>
      <c r="D86" s="148">
        <f>D85</f>
        <v>14</v>
      </c>
      <c r="E86" s="149" t="s">
        <v>256</v>
      </c>
      <c r="F86" s="132"/>
    </row>
    <row r="87" spans="1:6" x14ac:dyDescent="0.2">
      <c r="A87" s="150" t="s">
        <v>264</v>
      </c>
      <c r="B87" s="149" t="s">
        <v>265</v>
      </c>
      <c r="C87" s="109"/>
      <c r="D87" s="109"/>
      <c r="E87" s="109"/>
      <c r="F87" s="132"/>
    </row>
    <row r="88" spans="1:6" x14ac:dyDescent="0.2">
      <c r="A88" s="111" t="s">
        <v>217</v>
      </c>
      <c r="B88" s="109" t="s">
        <v>254</v>
      </c>
      <c r="C88" s="109" t="s">
        <v>255</v>
      </c>
      <c r="D88" s="109" t="s">
        <v>9</v>
      </c>
      <c r="E88" s="109" t="s">
        <v>230</v>
      </c>
      <c r="F88" s="132"/>
    </row>
    <row r="89" spans="1:6" x14ac:dyDescent="0.2">
      <c r="A89" s="145">
        <v>72</v>
      </c>
      <c r="B89" s="137">
        <v>4</v>
      </c>
      <c r="C89" s="137">
        <v>12</v>
      </c>
      <c r="D89" s="137">
        <f>TRUNC((A89*B89)/C89,2)</f>
        <v>24</v>
      </c>
      <c r="E89" s="109" t="s">
        <v>256</v>
      </c>
      <c r="F89" s="132"/>
    </row>
    <row r="90" spans="1:6" x14ac:dyDescent="0.2">
      <c r="A90" s="145"/>
      <c r="B90" s="137"/>
      <c r="C90" s="137"/>
      <c r="D90" s="148">
        <f>D89</f>
        <v>24</v>
      </c>
      <c r="E90" s="149" t="s">
        <v>256</v>
      </c>
      <c r="F90" s="132"/>
    </row>
    <row r="91" spans="1:6" x14ac:dyDescent="0.2">
      <c r="A91" s="150" t="s">
        <v>264</v>
      </c>
      <c r="B91" s="149" t="s">
        <v>266</v>
      </c>
      <c r="C91" s="109"/>
      <c r="D91" s="109"/>
      <c r="E91" s="109"/>
      <c r="F91" s="132"/>
    </row>
    <row r="92" spans="1:6" x14ac:dyDescent="0.2">
      <c r="A92" s="111" t="s">
        <v>217</v>
      </c>
      <c r="B92" s="109" t="s">
        <v>254</v>
      </c>
      <c r="C92" s="109" t="s">
        <v>255</v>
      </c>
      <c r="D92" s="109" t="s">
        <v>9</v>
      </c>
      <c r="E92" s="109" t="s">
        <v>230</v>
      </c>
      <c r="F92" s="132"/>
    </row>
    <row r="93" spans="1:6" x14ac:dyDescent="0.2">
      <c r="A93" s="145">
        <v>24</v>
      </c>
      <c r="B93" s="137">
        <v>4</v>
      </c>
      <c r="C93" s="137">
        <v>12</v>
      </c>
      <c r="D93" s="137">
        <f>TRUNC((A93*B93)/C93,2)</f>
        <v>8</v>
      </c>
      <c r="E93" s="109" t="s">
        <v>256</v>
      </c>
      <c r="F93" s="132"/>
    </row>
    <row r="94" spans="1:6" ht="15" thickBot="1" x14ac:dyDescent="0.25">
      <c r="A94" s="153"/>
      <c r="B94" s="139"/>
      <c r="C94" s="139"/>
      <c r="D94" s="118">
        <f>D93</f>
        <v>8</v>
      </c>
      <c r="E94" s="140" t="s">
        <v>256</v>
      </c>
      <c r="F94" s="141"/>
    </row>
    <row r="95" spans="1:6" ht="15" thickBot="1" x14ac:dyDescent="0.25">
      <c r="A95" s="120" t="s">
        <v>267</v>
      </c>
      <c r="B95" s="209" t="s">
        <v>268</v>
      </c>
      <c r="C95" s="209"/>
      <c r="D95" s="209"/>
      <c r="E95" s="209"/>
      <c r="F95" s="210"/>
    </row>
    <row r="96" spans="1:6" x14ac:dyDescent="0.2">
      <c r="A96" s="110" t="s">
        <v>269</v>
      </c>
      <c r="B96" s="121" t="s">
        <v>270</v>
      </c>
      <c r="C96" s="154"/>
      <c r="D96" s="154"/>
      <c r="E96" s="154"/>
      <c r="F96" s="155"/>
    </row>
    <row r="97" spans="1:6" x14ac:dyDescent="0.2">
      <c r="A97" s="135"/>
      <c r="B97" s="109"/>
      <c r="C97" s="109"/>
      <c r="D97" s="148">
        <v>1250</v>
      </c>
      <c r="E97" s="109" t="s">
        <v>280</v>
      </c>
      <c r="F97" s="132"/>
    </row>
    <row r="98" spans="1:6" x14ac:dyDescent="0.2">
      <c r="A98" s="150" t="s">
        <v>271</v>
      </c>
      <c r="B98" s="149" t="s">
        <v>124</v>
      </c>
      <c r="C98" s="109"/>
      <c r="D98" s="109"/>
      <c r="E98" s="109"/>
      <c r="F98" s="132"/>
    </row>
    <row r="99" spans="1:6" x14ac:dyDescent="0.2">
      <c r="A99" s="111" t="s">
        <v>217</v>
      </c>
      <c r="B99" s="109" t="s">
        <v>254</v>
      </c>
      <c r="C99" s="109" t="s">
        <v>255</v>
      </c>
      <c r="D99" s="109" t="s">
        <v>9</v>
      </c>
      <c r="E99" s="109" t="s">
        <v>230</v>
      </c>
      <c r="F99" s="132"/>
    </row>
    <row r="100" spans="1:6" x14ac:dyDescent="0.2">
      <c r="A100" s="145">
        <v>72</v>
      </c>
      <c r="B100" s="137">
        <v>4</v>
      </c>
      <c r="C100" s="137">
        <v>12</v>
      </c>
      <c r="D100" s="137">
        <f>TRUNC((A100*B100)/C100,2)</f>
        <v>24</v>
      </c>
      <c r="E100" s="109" t="s">
        <v>256</v>
      </c>
      <c r="F100" s="132"/>
    </row>
    <row r="101" spans="1:6" ht="15" thickBot="1" x14ac:dyDescent="0.25">
      <c r="A101" s="153"/>
      <c r="B101" s="139"/>
      <c r="C101" s="139"/>
      <c r="D101" s="118">
        <f>D100</f>
        <v>24</v>
      </c>
      <c r="E101" s="140" t="s">
        <v>256</v>
      </c>
      <c r="F101" s="141"/>
    </row>
  </sheetData>
  <sheetProtection algorithmName="SHA-512" hashValue="RY4OR2io4KXmTHBq2sAJK7nAWI0RPLuAMs3WgX/0xe8X/0+jetAPZ2N3T948v6rNrv5HMykBJZ8a5A5xVVKh4w==" saltValue="hQ3KVzbtXADTlJLbyVPY2A==" spinCount="100000" sheet="1" objects="1" scenarios="1"/>
  <mergeCells count="41">
    <mergeCell ref="A19:F19"/>
    <mergeCell ref="A21:F21"/>
    <mergeCell ref="C30:D30"/>
    <mergeCell ref="A22:F22"/>
    <mergeCell ref="B23:F23"/>
    <mergeCell ref="B24:F24"/>
    <mergeCell ref="C25:D25"/>
    <mergeCell ref="C26:D26"/>
    <mergeCell ref="A27:B27"/>
    <mergeCell ref="C27:D27"/>
    <mergeCell ref="B28:F28"/>
    <mergeCell ref="C29:D29"/>
    <mergeCell ref="A39:B39"/>
    <mergeCell ref="C39:D39"/>
    <mergeCell ref="A31:B31"/>
    <mergeCell ref="C31:D31"/>
    <mergeCell ref="B32:F32"/>
    <mergeCell ref="B33:F33"/>
    <mergeCell ref="A34:B34"/>
    <mergeCell ref="C34:D34"/>
    <mergeCell ref="A35:B35"/>
    <mergeCell ref="C35:D35"/>
    <mergeCell ref="A36:F36"/>
    <mergeCell ref="D37:E37"/>
    <mergeCell ref="D38:E38"/>
    <mergeCell ref="A40:B40"/>
    <mergeCell ref="C40:D40"/>
    <mergeCell ref="A41:B41"/>
    <mergeCell ref="C41:D41"/>
    <mergeCell ref="A42:B42"/>
    <mergeCell ref="C42:D42"/>
    <mergeCell ref="B64:F64"/>
    <mergeCell ref="B65:F65"/>
    <mergeCell ref="B78:F78"/>
    <mergeCell ref="B95:F95"/>
    <mergeCell ref="B43:F43"/>
    <mergeCell ref="A44:F45"/>
    <mergeCell ref="A47:F47"/>
    <mergeCell ref="B55:F55"/>
    <mergeCell ref="B56:F56"/>
    <mergeCell ref="B60:F60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74" fitToHeight="0" orientation="portrait" r:id="rId1"/>
  <rowBreaks count="1" manualBreakCount="1">
    <brk id="54" max="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69161-D2CE-416C-B24E-6BB53F37208B}">
  <sheetPr>
    <pageSetUpPr fitToPage="1"/>
  </sheetPr>
  <dimension ref="A15:G59"/>
  <sheetViews>
    <sheetView view="pageBreakPreview" zoomScale="90" zoomScaleNormal="100" zoomScaleSheetLayoutView="90" workbookViewId="0">
      <selection activeCell="J40" sqref="J40"/>
    </sheetView>
  </sheetViews>
  <sheetFormatPr defaultColWidth="9" defaultRowHeight="12.75" x14ac:dyDescent="0.2"/>
  <cols>
    <col min="1" max="1" width="12.625" style="11" customWidth="1"/>
    <col min="2" max="2" width="29.625" style="11" customWidth="1"/>
    <col min="3" max="3" width="13.625" style="11" customWidth="1"/>
    <col min="4" max="4" width="11.875" style="11" customWidth="1"/>
    <col min="5" max="5" width="7.5" style="11" customWidth="1"/>
    <col min="6" max="7" width="21" style="11" customWidth="1"/>
    <col min="8" max="16384" width="9" style="11"/>
  </cols>
  <sheetData>
    <row r="15" spans="1:6" ht="4.5" customHeight="1" x14ac:dyDescent="0.2"/>
    <row r="16" spans="1:6" ht="14.25" x14ac:dyDescent="0.2">
      <c r="A16" s="1" t="s">
        <v>277</v>
      </c>
      <c r="B16" s="1"/>
      <c r="C16" s="1"/>
      <c r="D16" s="1"/>
      <c r="E16"/>
      <c r="F16"/>
    </row>
    <row r="17" spans="1:7" ht="14.25" x14ac:dyDescent="0.2">
      <c r="A17" s="1" t="s">
        <v>276</v>
      </c>
      <c r="B17" s="1"/>
      <c r="C17" s="1"/>
      <c r="D17" s="1"/>
      <c r="E17"/>
      <c r="F17"/>
    </row>
    <row r="18" spans="1:7" ht="12.75" customHeight="1" x14ac:dyDescent="0.2">
      <c r="A18" s="1" t="s">
        <v>272</v>
      </c>
      <c r="B18" s="1"/>
      <c r="C18" s="9"/>
      <c r="D18" s="9"/>
      <c r="E18"/>
      <c r="F18"/>
    </row>
    <row r="19" spans="1:7" ht="14.25" x14ac:dyDescent="0.2">
      <c r="A19" s="1" t="s">
        <v>86</v>
      </c>
      <c r="B19" s="1" t="s">
        <v>278</v>
      </c>
      <c r="C19" s="1"/>
      <c r="D19" s="1"/>
      <c r="E19"/>
      <c r="F19"/>
    </row>
    <row r="20" spans="1:7" ht="16.5" customHeight="1" x14ac:dyDescent="0.2">
      <c r="A20" s="186" t="s">
        <v>283</v>
      </c>
      <c r="B20" s="186"/>
      <c r="C20" s="186"/>
      <c r="D20" s="186"/>
      <c r="E20" s="186"/>
      <c r="F20" s="186"/>
      <c r="G20" s="9"/>
    </row>
    <row r="21" spans="1:7" ht="14.25" x14ac:dyDescent="0.2">
      <c r="A21" s="1" t="s">
        <v>279</v>
      </c>
      <c r="B21" s="1"/>
      <c r="C21" s="1"/>
      <c r="D21" s="1"/>
      <c r="E21"/>
      <c r="F21"/>
    </row>
    <row r="22" spans="1:7" ht="15.75" x14ac:dyDescent="0.25">
      <c r="A22" s="263" t="s">
        <v>72</v>
      </c>
      <c r="B22" s="263"/>
      <c r="C22" s="263"/>
      <c r="D22" s="263"/>
      <c r="E22" s="263"/>
      <c r="F22" s="263"/>
      <c r="G22" s="263"/>
    </row>
    <row r="23" spans="1:7" ht="15" x14ac:dyDescent="0.2">
      <c r="A23" s="253" t="s">
        <v>134</v>
      </c>
      <c r="B23" s="254"/>
      <c r="C23" s="254"/>
      <c r="D23" s="254"/>
      <c r="E23" s="254"/>
      <c r="F23" s="254"/>
      <c r="G23" s="255"/>
    </row>
    <row r="24" spans="1:7" x14ac:dyDescent="0.2">
      <c r="A24" s="58"/>
      <c r="B24" s="95"/>
      <c r="C24" s="95"/>
      <c r="D24" s="95"/>
      <c r="E24" s="95"/>
      <c r="F24" s="96"/>
      <c r="G24" s="97"/>
    </row>
    <row r="25" spans="1:7" x14ac:dyDescent="0.2">
      <c r="A25" s="58" t="s">
        <v>135</v>
      </c>
      <c r="B25" s="73" t="s">
        <v>136</v>
      </c>
      <c r="C25" s="74"/>
      <c r="D25" s="74"/>
      <c r="E25" s="74"/>
      <c r="F25" s="59">
        <f>SUM(F26:F29)</f>
        <v>3.7300000000000007E-2</v>
      </c>
      <c r="G25" s="60">
        <f t="shared" ref="G25:G30" si="0">F25</f>
        <v>3.7300000000000007E-2</v>
      </c>
    </row>
    <row r="26" spans="1:7" s="10" customFormat="1" x14ac:dyDescent="0.2">
      <c r="A26" s="69" t="s">
        <v>29</v>
      </c>
      <c r="B26" s="61" t="s">
        <v>26</v>
      </c>
      <c r="C26" s="62"/>
      <c r="D26" s="62"/>
      <c r="E26" s="62"/>
      <c r="F26" s="63">
        <v>1.4800000000000001E-2</v>
      </c>
      <c r="G26" s="64">
        <f t="shared" si="0"/>
        <v>1.4800000000000001E-2</v>
      </c>
    </row>
    <row r="27" spans="1:7" s="10" customFormat="1" x14ac:dyDescent="0.2">
      <c r="A27" s="69" t="s">
        <v>31</v>
      </c>
      <c r="B27" s="61" t="s">
        <v>27</v>
      </c>
      <c r="C27" s="62"/>
      <c r="D27" s="62"/>
      <c r="E27" s="62"/>
      <c r="F27" s="63">
        <v>0.01</v>
      </c>
      <c r="G27" s="64">
        <f t="shared" si="0"/>
        <v>0.01</v>
      </c>
    </row>
    <row r="28" spans="1:7" s="10" customFormat="1" x14ac:dyDescent="0.2">
      <c r="A28" s="69" t="s">
        <v>33</v>
      </c>
      <c r="B28" s="61" t="s">
        <v>137</v>
      </c>
      <c r="C28" s="62"/>
      <c r="D28" s="62"/>
      <c r="E28" s="62"/>
      <c r="F28" s="63">
        <v>0.01</v>
      </c>
      <c r="G28" s="64">
        <f t="shared" si="0"/>
        <v>0.01</v>
      </c>
    </row>
    <row r="29" spans="1:7" s="10" customFormat="1" x14ac:dyDescent="0.2">
      <c r="A29" s="69" t="s">
        <v>35</v>
      </c>
      <c r="B29" s="61" t="s">
        <v>138</v>
      </c>
      <c r="C29" s="62"/>
      <c r="D29" s="62"/>
      <c r="E29" s="62"/>
      <c r="F29" s="63">
        <v>2.5000000000000001E-3</v>
      </c>
      <c r="G29" s="64">
        <f t="shared" si="0"/>
        <v>2.5000000000000001E-3</v>
      </c>
    </row>
    <row r="30" spans="1:7" s="10" customFormat="1" x14ac:dyDescent="0.2">
      <c r="A30" s="98" t="s">
        <v>37</v>
      </c>
      <c r="B30" s="62" t="s">
        <v>139</v>
      </c>
      <c r="C30" s="62"/>
      <c r="D30" s="62"/>
      <c r="E30" s="62"/>
      <c r="F30" s="63">
        <v>2.5000000000000001E-3</v>
      </c>
      <c r="G30" s="65">
        <f t="shared" si="0"/>
        <v>2.5000000000000001E-3</v>
      </c>
    </row>
    <row r="31" spans="1:7" s="10" customFormat="1" x14ac:dyDescent="0.2">
      <c r="A31" s="66"/>
      <c r="B31" s="67"/>
      <c r="C31" s="67"/>
      <c r="D31" s="67"/>
      <c r="E31" s="67"/>
      <c r="F31" s="67"/>
      <c r="G31" s="68"/>
    </row>
    <row r="32" spans="1:7" s="10" customFormat="1" ht="15" x14ac:dyDescent="0.2">
      <c r="A32" s="256" t="s">
        <v>140</v>
      </c>
      <c r="B32" s="257"/>
      <c r="C32" s="257"/>
      <c r="D32" s="257"/>
      <c r="E32" s="257"/>
      <c r="F32" s="257"/>
      <c r="G32" s="258"/>
    </row>
    <row r="33" spans="1:7" s="10" customFormat="1" ht="12.75" customHeight="1" x14ac:dyDescent="0.2">
      <c r="A33" s="58"/>
      <c r="B33" s="95"/>
      <c r="C33" s="95"/>
      <c r="D33" s="95"/>
      <c r="E33" s="95"/>
      <c r="F33" s="95"/>
      <c r="G33" s="99"/>
    </row>
    <row r="34" spans="1:7" s="10" customFormat="1" ht="12.75" customHeight="1" x14ac:dyDescent="0.2">
      <c r="A34" s="69" t="s">
        <v>141</v>
      </c>
      <c r="B34" s="73" t="s">
        <v>142</v>
      </c>
      <c r="C34" s="74"/>
      <c r="D34" s="74"/>
      <c r="E34" s="74"/>
      <c r="F34" s="59">
        <f>SUM(F35:F38)</f>
        <v>0.13150000000000001</v>
      </c>
      <c r="G34" s="60">
        <f>F34</f>
        <v>0.13150000000000001</v>
      </c>
    </row>
    <row r="35" spans="1:7" s="10" customFormat="1" x14ac:dyDescent="0.2">
      <c r="A35" s="69" t="s">
        <v>42</v>
      </c>
      <c r="B35" s="61" t="s">
        <v>143</v>
      </c>
      <c r="C35" s="62"/>
      <c r="D35" s="62"/>
      <c r="E35" s="70"/>
      <c r="F35" s="71">
        <v>6.4999999999999997E-3</v>
      </c>
      <c r="G35" s="64">
        <f>F35</f>
        <v>6.4999999999999997E-3</v>
      </c>
    </row>
    <row r="36" spans="1:7" s="10" customFormat="1" x14ac:dyDescent="0.2">
      <c r="A36" s="69" t="s">
        <v>43</v>
      </c>
      <c r="B36" s="61" t="s">
        <v>144</v>
      </c>
      <c r="C36" s="62"/>
      <c r="D36" s="62"/>
      <c r="E36" s="70"/>
      <c r="F36" s="71">
        <v>0.03</v>
      </c>
      <c r="G36" s="64">
        <f>F36</f>
        <v>0.03</v>
      </c>
    </row>
    <row r="37" spans="1:7" x14ac:dyDescent="0.2">
      <c r="A37" s="69" t="s">
        <v>44</v>
      </c>
      <c r="B37" s="61" t="s">
        <v>67</v>
      </c>
      <c r="C37" s="62"/>
      <c r="D37" s="62"/>
      <c r="E37" s="70"/>
      <c r="F37" s="71">
        <v>0.05</v>
      </c>
      <c r="G37" s="64">
        <f>F37</f>
        <v>0.05</v>
      </c>
    </row>
    <row r="38" spans="1:7" x14ac:dyDescent="0.2">
      <c r="A38" s="58" t="s">
        <v>45</v>
      </c>
      <c r="B38" s="62" t="s">
        <v>68</v>
      </c>
      <c r="C38" s="62"/>
      <c r="D38" s="62"/>
      <c r="E38" s="70"/>
      <c r="F38" s="71">
        <v>4.4999999999999998E-2</v>
      </c>
      <c r="G38" s="64">
        <f>F38</f>
        <v>4.4999999999999998E-2</v>
      </c>
    </row>
    <row r="39" spans="1:7" x14ac:dyDescent="0.2">
      <c r="A39" s="58"/>
      <c r="B39" s="62"/>
      <c r="C39" s="62"/>
      <c r="D39" s="62"/>
      <c r="E39" s="70"/>
      <c r="F39" s="72"/>
      <c r="G39" s="65"/>
    </row>
    <row r="40" spans="1:7" x14ac:dyDescent="0.2">
      <c r="A40" s="69" t="s">
        <v>145</v>
      </c>
      <c r="B40" s="73" t="s">
        <v>146</v>
      </c>
      <c r="C40" s="74"/>
      <c r="D40" s="62"/>
      <c r="E40" s="70"/>
      <c r="F40" s="59">
        <f>F41</f>
        <v>4.3799999999999999E-2</v>
      </c>
      <c r="G40" s="60">
        <f>F40</f>
        <v>4.3799999999999999E-2</v>
      </c>
    </row>
    <row r="41" spans="1:7" x14ac:dyDescent="0.2">
      <c r="A41" s="69" t="s">
        <v>52</v>
      </c>
      <c r="B41" s="61" t="s">
        <v>147</v>
      </c>
      <c r="C41" s="62"/>
      <c r="D41" s="62"/>
      <c r="E41" s="70"/>
      <c r="F41" s="71">
        <v>4.3799999999999999E-2</v>
      </c>
      <c r="G41" s="64">
        <f>F41</f>
        <v>4.3799999999999999E-2</v>
      </c>
    </row>
    <row r="42" spans="1:7" x14ac:dyDescent="0.2">
      <c r="A42" s="66"/>
      <c r="B42" s="70"/>
      <c r="C42" s="70"/>
      <c r="D42" s="70"/>
      <c r="E42" s="70"/>
      <c r="F42" s="75"/>
      <c r="G42" s="68"/>
    </row>
    <row r="43" spans="1:7" ht="15" x14ac:dyDescent="0.2">
      <c r="A43" s="256" t="s">
        <v>148</v>
      </c>
      <c r="B43" s="257"/>
      <c r="C43" s="257"/>
      <c r="D43" s="257"/>
      <c r="E43" s="257"/>
      <c r="F43" s="257"/>
      <c r="G43" s="258"/>
    </row>
    <row r="44" spans="1:7" x14ac:dyDescent="0.2">
      <c r="A44" s="76"/>
      <c r="B44" s="77"/>
      <c r="C44" s="77"/>
      <c r="D44" s="77"/>
      <c r="E44" s="77"/>
      <c r="F44" s="77"/>
      <c r="G44" s="78"/>
    </row>
    <row r="45" spans="1:7" x14ac:dyDescent="0.2">
      <c r="A45" s="79" t="s">
        <v>149</v>
      </c>
      <c r="B45" s="77"/>
      <c r="C45" s="77"/>
      <c r="D45" s="77"/>
      <c r="E45" s="77"/>
      <c r="F45" s="259" t="s">
        <v>150</v>
      </c>
      <c r="G45" s="260"/>
    </row>
    <row r="46" spans="1:7" x14ac:dyDescent="0.2">
      <c r="A46" s="80"/>
      <c r="B46" s="81"/>
      <c r="C46" s="81"/>
      <c r="D46" s="81"/>
      <c r="E46" s="81"/>
      <c r="F46" s="261"/>
      <c r="G46" s="262"/>
    </row>
    <row r="47" spans="1:7" x14ac:dyDescent="0.2">
      <c r="A47" s="243" t="s">
        <v>151</v>
      </c>
      <c r="B47" s="100" t="s">
        <v>152</v>
      </c>
      <c r="C47" s="101"/>
      <c r="D47" s="245" t="s">
        <v>153</v>
      </c>
      <c r="E47" s="247" t="s">
        <v>154</v>
      </c>
      <c r="F47" s="249">
        <f>((((1+G26+G30+G29+G28)*(1+G27)*(1+G41))/(1-G34))-1)</f>
        <v>0.25003372757628073</v>
      </c>
      <c r="G47" s="250"/>
    </row>
    <row r="48" spans="1:7" x14ac:dyDescent="0.2">
      <c r="A48" s="244"/>
      <c r="B48" s="67" t="s">
        <v>155</v>
      </c>
      <c r="C48" s="100"/>
      <c r="D48" s="246"/>
      <c r="E48" s="248"/>
      <c r="F48" s="251"/>
      <c r="G48" s="252"/>
    </row>
    <row r="49" spans="1:7" ht="13.5" thickBot="1" x14ac:dyDescent="0.25">
      <c r="A49" s="82"/>
      <c r="B49" s="83"/>
      <c r="C49" s="83"/>
      <c r="D49" s="83"/>
      <c r="E49" s="83"/>
      <c r="F49" s="83"/>
      <c r="G49" s="84"/>
    </row>
    <row r="50" spans="1:7" x14ac:dyDescent="0.2">
      <c r="A50" s="102"/>
      <c r="B50" s="103"/>
      <c r="C50" s="103"/>
      <c r="D50" s="103"/>
      <c r="E50" s="103"/>
      <c r="F50" s="103"/>
      <c r="G50" s="104"/>
    </row>
    <row r="51" spans="1:7" x14ac:dyDescent="0.2">
      <c r="A51" s="102"/>
      <c r="B51" s="103" t="s">
        <v>156</v>
      </c>
      <c r="C51" s="103"/>
      <c r="D51" s="103"/>
      <c r="E51" s="103"/>
      <c r="F51" s="103"/>
      <c r="G51" s="104"/>
    </row>
    <row r="52" spans="1:7" x14ac:dyDescent="0.2">
      <c r="A52" s="102"/>
      <c r="B52" s="103" t="s">
        <v>157</v>
      </c>
      <c r="C52" s="103"/>
      <c r="D52" s="103"/>
      <c r="E52" s="103"/>
      <c r="F52" s="103"/>
      <c r="G52" s="104"/>
    </row>
    <row r="53" spans="1:7" x14ac:dyDescent="0.2">
      <c r="A53" s="102"/>
      <c r="B53" s="103" t="s">
        <v>158</v>
      </c>
      <c r="C53" s="103"/>
      <c r="D53" s="103"/>
      <c r="E53" s="103"/>
      <c r="F53" s="103"/>
      <c r="G53" s="104"/>
    </row>
    <row r="54" spans="1:7" x14ac:dyDescent="0.2">
      <c r="A54" s="102"/>
      <c r="B54" s="103" t="s">
        <v>159</v>
      </c>
      <c r="C54" s="103"/>
      <c r="D54" s="103"/>
      <c r="E54" s="103"/>
      <c r="F54" s="103"/>
      <c r="G54" s="104"/>
    </row>
    <row r="55" spans="1:7" x14ac:dyDescent="0.2">
      <c r="A55" s="102"/>
      <c r="B55" s="103" t="s">
        <v>160</v>
      </c>
      <c r="C55" s="103"/>
      <c r="D55" s="103"/>
      <c r="E55" s="103"/>
      <c r="F55" s="103"/>
      <c r="G55" s="104"/>
    </row>
    <row r="56" spans="1:7" x14ac:dyDescent="0.2">
      <c r="A56" s="102"/>
      <c r="B56" s="103" t="s">
        <v>161</v>
      </c>
      <c r="C56" s="103"/>
      <c r="D56" s="103"/>
      <c r="E56" s="103"/>
      <c r="F56" s="103"/>
      <c r="G56" s="104"/>
    </row>
    <row r="57" spans="1:7" x14ac:dyDescent="0.2">
      <c r="A57" s="102"/>
      <c r="B57" s="103" t="s">
        <v>162</v>
      </c>
      <c r="C57" s="103"/>
      <c r="D57" s="103"/>
      <c r="E57" s="103"/>
      <c r="F57" s="103"/>
      <c r="G57" s="104"/>
    </row>
    <row r="58" spans="1:7" x14ac:dyDescent="0.2">
      <c r="A58" s="102"/>
      <c r="B58" s="103" t="s">
        <v>163</v>
      </c>
      <c r="C58" s="103"/>
      <c r="D58" s="103"/>
      <c r="E58" s="103"/>
      <c r="F58" s="103"/>
      <c r="G58" s="104"/>
    </row>
    <row r="59" spans="1:7" ht="13.5" thickBot="1" x14ac:dyDescent="0.25">
      <c r="A59" s="105"/>
      <c r="B59" s="106"/>
      <c r="C59" s="106"/>
      <c r="D59" s="106"/>
      <c r="E59" s="106"/>
      <c r="F59" s="106"/>
      <c r="G59" s="107"/>
    </row>
  </sheetData>
  <sheetProtection algorithmName="SHA-512" hashValue="s5tvwGCy7W2y9L7QpHWt4gmY+dpTZ8HRbbBzhUaYiC6L81ej1JcXlxELtlAkPflYIA56Un8gpBQlE825mBjPVA==" saltValue="X6nSsAqlh2yh8rlCYgVhTw==" spinCount="100000" sheet="1" objects="1" scenarios="1"/>
  <mergeCells count="10">
    <mergeCell ref="A47:A48"/>
    <mergeCell ref="D47:D48"/>
    <mergeCell ref="E47:E48"/>
    <mergeCell ref="F47:G48"/>
    <mergeCell ref="A20:F20"/>
    <mergeCell ref="A23:G23"/>
    <mergeCell ref="A32:G32"/>
    <mergeCell ref="A43:G43"/>
    <mergeCell ref="F45:G46"/>
    <mergeCell ref="A22:G22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76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238E7-1AA9-4380-A8D5-6BAFF466F2CF}">
  <sheetPr>
    <pageSetUpPr fitToPage="1"/>
  </sheetPr>
  <dimension ref="A14:F61"/>
  <sheetViews>
    <sheetView view="pageBreakPreview" zoomScale="90" zoomScaleNormal="100" zoomScaleSheetLayoutView="90" workbookViewId="0">
      <selection activeCell="C27" sqref="C27"/>
    </sheetView>
  </sheetViews>
  <sheetFormatPr defaultColWidth="9" defaultRowHeight="12.75" x14ac:dyDescent="0.2"/>
  <cols>
    <col min="1" max="1" width="10.125" style="11" customWidth="1"/>
    <col min="2" max="2" width="50.125" style="11" customWidth="1"/>
    <col min="3" max="3" width="10.125" style="14" customWidth="1"/>
    <col min="4" max="4" width="12.875" style="11" customWidth="1"/>
    <col min="5" max="5" width="10.125" style="11" customWidth="1"/>
    <col min="6" max="6" width="12.125" style="11" customWidth="1"/>
    <col min="7" max="16384" width="9" style="11"/>
  </cols>
  <sheetData>
    <row r="14" spans="1:6" ht="14.25" x14ac:dyDescent="0.2">
      <c r="A14" s="1" t="s">
        <v>277</v>
      </c>
      <c r="B14" s="1"/>
      <c r="C14" s="1"/>
      <c r="D14" s="1"/>
      <c r="E14"/>
      <c r="F14"/>
    </row>
    <row r="15" spans="1:6" ht="14.25" x14ac:dyDescent="0.2">
      <c r="A15" s="1" t="s">
        <v>276</v>
      </c>
      <c r="B15" s="1"/>
      <c r="C15" s="1"/>
      <c r="D15" s="1"/>
      <c r="E15"/>
      <c r="F15"/>
    </row>
    <row r="16" spans="1:6" ht="12.75" customHeight="1" x14ac:dyDescent="0.2">
      <c r="A16" s="1" t="s">
        <v>272</v>
      </c>
      <c r="B16" s="1"/>
      <c r="C16" s="9"/>
      <c r="D16" s="9"/>
      <c r="E16"/>
      <c r="F16"/>
    </row>
    <row r="17" spans="1:6" ht="14.25" x14ac:dyDescent="0.2">
      <c r="A17" s="1" t="s">
        <v>86</v>
      </c>
      <c r="B17" s="1" t="s">
        <v>278</v>
      </c>
      <c r="C17" s="1"/>
      <c r="D17" s="1"/>
      <c r="E17"/>
      <c r="F17"/>
    </row>
    <row r="18" spans="1:6" ht="15" customHeight="1" x14ac:dyDescent="0.2">
      <c r="A18" s="186" t="s">
        <v>283</v>
      </c>
      <c r="B18" s="186"/>
      <c r="C18" s="186"/>
      <c r="D18" s="186"/>
      <c r="E18" s="186"/>
      <c r="F18" s="186"/>
    </row>
    <row r="19" spans="1:6" ht="14.25" x14ac:dyDescent="0.2">
      <c r="A19" s="1" t="s">
        <v>279</v>
      </c>
      <c r="B19" s="1"/>
      <c r="C19" s="1"/>
      <c r="D19" s="1"/>
      <c r="E19"/>
      <c r="F19"/>
    </row>
    <row r="20" spans="1:6" s="12" customFormat="1" ht="15.75" x14ac:dyDescent="0.25">
      <c r="A20" s="263" t="s">
        <v>71</v>
      </c>
      <c r="B20" s="263"/>
      <c r="C20" s="263"/>
      <c r="D20" s="263"/>
      <c r="E20" s="263"/>
      <c r="F20" s="263"/>
    </row>
    <row r="21" spans="1:6" ht="14.25" x14ac:dyDescent="0.2">
      <c r="A21" s="274"/>
      <c r="B21" s="274"/>
      <c r="C21" s="274"/>
      <c r="D21" s="274"/>
    </row>
    <row r="22" spans="1:6" ht="18.75" x14ac:dyDescent="0.2">
      <c r="A22" s="108"/>
      <c r="B22" s="268" t="s">
        <v>164</v>
      </c>
      <c r="C22" s="268"/>
      <c r="D22" s="268"/>
      <c r="E22" s="268"/>
      <c r="F22" s="268"/>
    </row>
    <row r="23" spans="1:6" ht="15" x14ac:dyDescent="0.25">
      <c r="A23" s="269" t="s">
        <v>165</v>
      </c>
      <c r="B23" s="271" t="s">
        <v>25</v>
      </c>
      <c r="C23" s="273" t="s">
        <v>166</v>
      </c>
      <c r="D23" s="273"/>
      <c r="E23" s="273" t="s">
        <v>167</v>
      </c>
      <c r="F23" s="273"/>
    </row>
    <row r="24" spans="1:6" ht="21.75" customHeight="1" x14ac:dyDescent="0.2">
      <c r="A24" s="270"/>
      <c r="B24" s="272"/>
      <c r="C24" s="90" t="s">
        <v>168</v>
      </c>
      <c r="D24" s="90" t="s">
        <v>169</v>
      </c>
      <c r="E24" s="90" t="s">
        <v>168</v>
      </c>
      <c r="F24" s="90" t="s">
        <v>169</v>
      </c>
    </row>
    <row r="25" spans="1:6" ht="14.25" x14ac:dyDescent="0.2">
      <c r="A25" s="266" t="s">
        <v>28</v>
      </c>
      <c r="B25" s="266"/>
      <c r="C25" s="266"/>
      <c r="D25" s="266"/>
      <c r="E25" s="266"/>
      <c r="F25" s="266"/>
    </row>
    <row r="26" spans="1:6" ht="14.25" x14ac:dyDescent="0.2">
      <c r="A26" s="85" t="s">
        <v>170</v>
      </c>
      <c r="B26" s="86" t="s">
        <v>30</v>
      </c>
      <c r="C26" s="87">
        <v>0</v>
      </c>
      <c r="D26" s="88">
        <v>0</v>
      </c>
      <c r="E26" s="88">
        <v>0.2</v>
      </c>
      <c r="F26" s="88">
        <v>0.2</v>
      </c>
    </row>
    <row r="27" spans="1:6" ht="14.25" x14ac:dyDescent="0.2">
      <c r="A27" s="85" t="s">
        <v>171</v>
      </c>
      <c r="B27" s="86" t="s">
        <v>32</v>
      </c>
      <c r="C27" s="87">
        <v>1.4999999999999999E-2</v>
      </c>
      <c r="D27" s="88">
        <v>1.4999999999999999E-2</v>
      </c>
      <c r="E27" s="88">
        <v>1.4999999999999999E-2</v>
      </c>
      <c r="F27" s="88">
        <v>1.4999999999999999E-2</v>
      </c>
    </row>
    <row r="28" spans="1:6" ht="14.25" x14ac:dyDescent="0.2">
      <c r="A28" s="85" t="s">
        <v>172</v>
      </c>
      <c r="B28" s="86" t="s">
        <v>34</v>
      </c>
      <c r="C28" s="87">
        <v>0.01</v>
      </c>
      <c r="D28" s="88">
        <v>0.01</v>
      </c>
      <c r="E28" s="88">
        <v>0.01</v>
      </c>
      <c r="F28" s="88">
        <v>0.01</v>
      </c>
    </row>
    <row r="29" spans="1:6" ht="14.25" x14ac:dyDescent="0.2">
      <c r="A29" s="85" t="s">
        <v>173</v>
      </c>
      <c r="B29" s="86" t="s">
        <v>36</v>
      </c>
      <c r="C29" s="87">
        <v>2E-3</v>
      </c>
      <c r="D29" s="88">
        <v>2E-3</v>
      </c>
      <c r="E29" s="88">
        <v>2E-3</v>
      </c>
      <c r="F29" s="88">
        <v>2E-3</v>
      </c>
    </row>
    <row r="30" spans="1:6" ht="14.25" x14ac:dyDescent="0.2">
      <c r="A30" s="85" t="s">
        <v>174</v>
      </c>
      <c r="B30" s="86" t="s">
        <v>38</v>
      </c>
      <c r="C30" s="87">
        <v>6.0000000000000001E-3</v>
      </c>
      <c r="D30" s="88">
        <v>6.0000000000000001E-3</v>
      </c>
      <c r="E30" s="88">
        <v>6.0000000000000001E-3</v>
      </c>
      <c r="F30" s="88">
        <v>6.0000000000000001E-3</v>
      </c>
    </row>
    <row r="31" spans="1:6" ht="14.25" x14ac:dyDescent="0.2">
      <c r="A31" s="85" t="s">
        <v>175</v>
      </c>
      <c r="B31" s="86" t="s">
        <v>39</v>
      </c>
      <c r="C31" s="87">
        <v>2.5000000000000001E-2</v>
      </c>
      <c r="D31" s="88">
        <v>2.5000000000000001E-2</v>
      </c>
      <c r="E31" s="88">
        <v>2.5000000000000001E-2</v>
      </c>
      <c r="F31" s="88">
        <v>2.5000000000000001E-2</v>
      </c>
    </row>
    <row r="32" spans="1:6" ht="14.25" x14ac:dyDescent="0.2">
      <c r="A32" s="85" t="s">
        <v>176</v>
      </c>
      <c r="B32" s="86" t="s">
        <v>177</v>
      </c>
      <c r="C32" s="87">
        <v>0.03</v>
      </c>
      <c r="D32" s="88">
        <v>0.03</v>
      </c>
      <c r="E32" s="88">
        <v>0.03</v>
      </c>
      <c r="F32" s="88">
        <v>0.03</v>
      </c>
    </row>
    <row r="33" spans="1:6" ht="14.25" x14ac:dyDescent="0.2">
      <c r="A33" s="85" t="s">
        <v>178</v>
      </c>
      <c r="B33" s="86" t="s">
        <v>40</v>
      </c>
      <c r="C33" s="87">
        <v>0.08</v>
      </c>
      <c r="D33" s="88">
        <v>0.08</v>
      </c>
      <c r="E33" s="88">
        <v>0.08</v>
      </c>
      <c r="F33" s="88">
        <v>0.08</v>
      </c>
    </row>
    <row r="34" spans="1:6" ht="14.25" x14ac:dyDescent="0.2">
      <c r="A34" s="85" t="s">
        <v>179</v>
      </c>
      <c r="B34" s="86" t="s">
        <v>65</v>
      </c>
      <c r="C34" s="87">
        <v>0</v>
      </c>
      <c r="D34" s="88">
        <v>0</v>
      </c>
      <c r="E34" s="88">
        <v>0</v>
      </c>
      <c r="F34" s="88">
        <v>0</v>
      </c>
    </row>
    <row r="35" spans="1:6" ht="15" x14ac:dyDescent="0.25">
      <c r="A35" s="91" t="s">
        <v>135</v>
      </c>
      <c r="B35" s="92" t="s">
        <v>180</v>
      </c>
      <c r="C35" s="93">
        <f>(C26+C27+C28+C29+C30+C31+C32+C33+C34)</f>
        <v>0.16799999999999998</v>
      </c>
      <c r="D35" s="93">
        <f t="shared" ref="D35:F35" si="0">(D26+D27+D28+D29+D30+D31+D32+D33+D34)</f>
        <v>0.16799999999999998</v>
      </c>
      <c r="E35" s="93">
        <f t="shared" si="0"/>
        <v>0.36800000000000005</v>
      </c>
      <c r="F35" s="93">
        <f t="shared" si="0"/>
        <v>0.36800000000000005</v>
      </c>
    </row>
    <row r="36" spans="1:6" ht="14.25" x14ac:dyDescent="0.2">
      <c r="A36" s="266" t="s">
        <v>41</v>
      </c>
      <c r="B36" s="266"/>
      <c r="C36" s="266"/>
      <c r="D36" s="266"/>
      <c r="E36" s="266"/>
      <c r="F36" s="266"/>
    </row>
    <row r="37" spans="1:6" ht="14.25" x14ac:dyDescent="0.2">
      <c r="A37" s="85" t="s">
        <v>181</v>
      </c>
      <c r="B37" s="86" t="s">
        <v>182</v>
      </c>
      <c r="C37" s="87">
        <v>0.17910000000000001</v>
      </c>
      <c r="D37" s="87" t="s">
        <v>69</v>
      </c>
      <c r="E37" s="87">
        <v>0.17910000000000001</v>
      </c>
      <c r="F37" s="87" t="s">
        <v>69</v>
      </c>
    </row>
    <row r="38" spans="1:6" ht="14.25" x14ac:dyDescent="0.2">
      <c r="A38" s="85" t="s">
        <v>183</v>
      </c>
      <c r="B38" s="86" t="s">
        <v>66</v>
      </c>
      <c r="C38" s="87">
        <v>3.9600000000000003E-2</v>
      </c>
      <c r="D38" s="87" t="s">
        <v>69</v>
      </c>
      <c r="E38" s="87">
        <v>3.9600000000000003E-2</v>
      </c>
      <c r="F38" s="87" t="s">
        <v>69</v>
      </c>
    </row>
    <row r="39" spans="1:6" ht="14.25" x14ac:dyDescent="0.2">
      <c r="A39" s="85" t="s">
        <v>184</v>
      </c>
      <c r="B39" s="86" t="s">
        <v>185</v>
      </c>
      <c r="C39" s="87">
        <v>9.1000000000000004E-3</v>
      </c>
      <c r="D39" s="87">
        <v>6.8999999999999999E-3</v>
      </c>
      <c r="E39" s="87">
        <v>9.1000000000000004E-3</v>
      </c>
      <c r="F39" s="87">
        <v>6.8999999999999999E-3</v>
      </c>
    </row>
    <row r="40" spans="1:6" ht="14.25" x14ac:dyDescent="0.2">
      <c r="A40" s="85" t="s">
        <v>186</v>
      </c>
      <c r="B40" s="86" t="s">
        <v>46</v>
      </c>
      <c r="C40" s="87">
        <v>0.1087</v>
      </c>
      <c r="D40" s="87">
        <v>8.3299999999999999E-2</v>
      </c>
      <c r="E40" s="87">
        <v>0.1087</v>
      </c>
      <c r="F40" s="87">
        <v>8.3299999999999999E-2</v>
      </c>
    </row>
    <row r="41" spans="1:6" ht="14.25" x14ac:dyDescent="0.2">
      <c r="A41" s="85" t="s">
        <v>187</v>
      </c>
      <c r="B41" s="86" t="s">
        <v>47</v>
      </c>
      <c r="C41" s="87">
        <v>8.0000000000000004E-4</v>
      </c>
      <c r="D41" s="87">
        <v>5.9999999999999995E-4</v>
      </c>
      <c r="E41" s="87">
        <v>8.0000000000000004E-4</v>
      </c>
      <c r="F41" s="87">
        <v>5.9999999999999995E-4</v>
      </c>
    </row>
    <row r="42" spans="1:6" ht="14.25" x14ac:dyDescent="0.2">
      <c r="A42" s="85" t="s">
        <v>188</v>
      </c>
      <c r="B42" s="86" t="s">
        <v>48</v>
      </c>
      <c r="C42" s="87">
        <v>7.1999999999999998E-3</v>
      </c>
      <c r="D42" s="87">
        <v>5.5999999999999999E-3</v>
      </c>
      <c r="E42" s="87">
        <v>7.1999999999999998E-3</v>
      </c>
      <c r="F42" s="87">
        <v>5.5999999999999999E-3</v>
      </c>
    </row>
    <row r="43" spans="1:6" ht="14.25" x14ac:dyDescent="0.2">
      <c r="A43" s="85" t="s">
        <v>189</v>
      </c>
      <c r="B43" s="86" t="s">
        <v>190</v>
      </c>
      <c r="C43" s="87">
        <v>1.6199999999999999E-2</v>
      </c>
      <c r="D43" s="87" t="s">
        <v>69</v>
      </c>
      <c r="E43" s="87">
        <v>1.6199999999999999E-2</v>
      </c>
      <c r="F43" s="87" t="s">
        <v>69</v>
      </c>
    </row>
    <row r="44" spans="1:6" ht="14.25" x14ac:dyDescent="0.2">
      <c r="A44" s="85" t="s">
        <v>191</v>
      </c>
      <c r="B44" s="86" t="s">
        <v>192</v>
      </c>
      <c r="C44" s="87">
        <v>1.1999999999999999E-3</v>
      </c>
      <c r="D44" s="87">
        <v>8.9999999999999998E-4</v>
      </c>
      <c r="E44" s="87">
        <v>1.1999999999999999E-3</v>
      </c>
      <c r="F44" s="87">
        <v>8.9999999999999998E-4</v>
      </c>
    </row>
    <row r="45" spans="1:6" ht="14.25" x14ac:dyDescent="0.2">
      <c r="A45" s="85" t="s">
        <v>193</v>
      </c>
      <c r="B45" s="86" t="s">
        <v>49</v>
      </c>
      <c r="C45" s="87">
        <v>9.2899999999999996E-2</v>
      </c>
      <c r="D45" s="87">
        <v>7.1300000000000002E-2</v>
      </c>
      <c r="E45" s="87">
        <v>9.2899999999999996E-2</v>
      </c>
      <c r="F45" s="87">
        <v>7.1300000000000002E-2</v>
      </c>
    </row>
    <row r="46" spans="1:6" ht="14.25" x14ac:dyDescent="0.2">
      <c r="A46" s="85" t="s">
        <v>194</v>
      </c>
      <c r="B46" s="86" t="s">
        <v>50</v>
      </c>
      <c r="C46" s="87">
        <v>2.9999999999999997E-4</v>
      </c>
      <c r="D46" s="87">
        <v>2.0000000000000001E-4</v>
      </c>
      <c r="E46" s="87">
        <v>2.9999999999999997E-4</v>
      </c>
      <c r="F46" s="87">
        <v>2.0000000000000001E-4</v>
      </c>
    </row>
    <row r="47" spans="1:6" ht="15" x14ac:dyDescent="0.25">
      <c r="A47" s="91" t="s">
        <v>141</v>
      </c>
      <c r="B47" s="92" t="s">
        <v>180</v>
      </c>
      <c r="C47" s="93">
        <f>(C37+C38+C39+C40+C41+C42+C43+C44+C45+C46)</f>
        <v>0.4551</v>
      </c>
      <c r="D47" s="93">
        <f>(D39+D40+D41+D42+D44+D45+D46)</f>
        <v>0.16880000000000001</v>
      </c>
      <c r="E47" s="93">
        <f t="shared" ref="E47" si="1">(E37+E38+E39+E40+E41+E42+E43+E44+E45+E46)</f>
        <v>0.4551</v>
      </c>
      <c r="F47" s="93">
        <f>(F39+F40+F41+F42+F44+F45+F46)</f>
        <v>0.16880000000000001</v>
      </c>
    </row>
    <row r="48" spans="1:6" ht="14.25" x14ac:dyDescent="0.2">
      <c r="A48" s="266" t="s">
        <v>51</v>
      </c>
      <c r="B48" s="266"/>
      <c r="C48" s="266"/>
      <c r="D48" s="266"/>
      <c r="E48" s="266"/>
      <c r="F48" s="266"/>
    </row>
    <row r="49" spans="1:6" ht="14.25" x14ac:dyDescent="0.2">
      <c r="A49" s="85" t="s">
        <v>195</v>
      </c>
      <c r="B49" s="86" t="s">
        <v>53</v>
      </c>
      <c r="C49" s="87">
        <v>6.13E-2</v>
      </c>
      <c r="D49" s="87">
        <v>4.7E-2</v>
      </c>
      <c r="E49" s="87">
        <v>6.13E-2</v>
      </c>
      <c r="F49" s="87">
        <v>4.7E-2</v>
      </c>
    </row>
    <row r="50" spans="1:6" ht="14.25" x14ac:dyDescent="0.2">
      <c r="A50" s="85" t="s">
        <v>196</v>
      </c>
      <c r="B50" s="86" t="s">
        <v>54</v>
      </c>
      <c r="C50" s="87">
        <v>3.2000000000000002E-3</v>
      </c>
      <c r="D50" s="87">
        <v>2.5000000000000001E-3</v>
      </c>
      <c r="E50" s="87">
        <v>3.2000000000000002E-3</v>
      </c>
      <c r="F50" s="87">
        <v>2.5000000000000001E-3</v>
      </c>
    </row>
    <row r="51" spans="1:6" ht="14.25" x14ac:dyDescent="0.2">
      <c r="A51" s="85" t="s">
        <v>197</v>
      </c>
      <c r="B51" s="86" t="s">
        <v>55</v>
      </c>
      <c r="C51" s="87">
        <v>4.8099999999999997E-2</v>
      </c>
      <c r="D51" s="87">
        <v>3.6900000000000002E-2</v>
      </c>
      <c r="E51" s="87">
        <v>4.8099999999999997E-2</v>
      </c>
      <c r="F51" s="87">
        <v>3.6900000000000002E-2</v>
      </c>
    </row>
    <row r="52" spans="1:6" ht="14.25" x14ac:dyDescent="0.2">
      <c r="A52" s="85" t="s">
        <v>198</v>
      </c>
      <c r="B52" s="86" t="s">
        <v>199</v>
      </c>
      <c r="C52" s="87">
        <v>5.21E-2</v>
      </c>
      <c r="D52" s="87">
        <v>0.04</v>
      </c>
      <c r="E52" s="87">
        <v>5.21E-2</v>
      </c>
      <c r="F52" s="87">
        <v>0.04</v>
      </c>
    </row>
    <row r="53" spans="1:6" ht="14.25" x14ac:dyDescent="0.2">
      <c r="A53" s="85" t="s">
        <v>200</v>
      </c>
      <c r="B53" s="86" t="s">
        <v>56</v>
      </c>
      <c r="C53" s="87">
        <v>5.1999999999999998E-3</v>
      </c>
      <c r="D53" s="87">
        <v>4.0000000000000001E-3</v>
      </c>
      <c r="E53" s="87">
        <v>5.1999999999999998E-3</v>
      </c>
      <c r="F53" s="87">
        <v>4.0000000000000001E-3</v>
      </c>
    </row>
    <row r="54" spans="1:6" ht="15" x14ac:dyDescent="0.25">
      <c r="A54" s="91" t="s">
        <v>201</v>
      </c>
      <c r="B54" s="92" t="s">
        <v>180</v>
      </c>
      <c r="C54" s="93">
        <f>(C49+C50+C51+C52+C53)</f>
        <v>0.16990000000000002</v>
      </c>
      <c r="D54" s="93">
        <f t="shared" ref="D54:F54" si="2">(D49+D50+D51+D52+D53)</f>
        <v>0.13040000000000002</v>
      </c>
      <c r="E54" s="93">
        <f t="shared" si="2"/>
        <v>0.16990000000000002</v>
      </c>
      <c r="F54" s="93">
        <f t="shared" si="2"/>
        <v>0.13040000000000002</v>
      </c>
    </row>
    <row r="55" spans="1:6" ht="14.25" x14ac:dyDescent="0.2">
      <c r="A55" s="266" t="s">
        <v>57</v>
      </c>
      <c r="B55" s="266"/>
      <c r="C55" s="266"/>
      <c r="D55" s="266"/>
      <c r="E55" s="266"/>
      <c r="F55" s="266"/>
    </row>
    <row r="56" spans="1:6" ht="14.25" x14ac:dyDescent="0.2">
      <c r="A56" s="85" t="s">
        <v>202</v>
      </c>
      <c r="B56" s="86" t="s">
        <v>203</v>
      </c>
      <c r="C56" s="87">
        <v>7.6499999999999999E-2</v>
      </c>
      <c r="D56" s="87">
        <v>2.8400000000000002E-2</v>
      </c>
      <c r="E56" s="87">
        <v>0.16750000000000001</v>
      </c>
      <c r="F56" s="87">
        <v>6.2100000000000002E-2</v>
      </c>
    </row>
    <row r="57" spans="1:6" ht="28.5" x14ac:dyDescent="0.2">
      <c r="A57" s="85" t="s">
        <v>204</v>
      </c>
      <c r="B57" s="89" t="s">
        <v>205</v>
      </c>
      <c r="C57" s="87">
        <v>5.4000000000000003E-3</v>
      </c>
      <c r="D57" s="87">
        <v>4.1999999999999997E-3</v>
      </c>
      <c r="E57" s="87">
        <v>6.1000000000000004E-3</v>
      </c>
      <c r="F57" s="87">
        <v>4.7000000000000002E-3</v>
      </c>
    </row>
    <row r="58" spans="1:6" ht="15" x14ac:dyDescent="0.25">
      <c r="A58" s="91" t="s">
        <v>206</v>
      </c>
      <c r="B58" s="92" t="s">
        <v>180</v>
      </c>
      <c r="C58" s="93">
        <f>(C56+C57)</f>
        <v>8.1900000000000001E-2</v>
      </c>
      <c r="D58" s="93">
        <f t="shared" ref="D58:F58" si="3">(D56+D57)</f>
        <v>3.2600000000000004E-2</v>
      </c>
      <c r="E58" s="93">
        <f t="shared" si="3"/>
        <v>0.1736</v>
      </c>
      <c r="F58" s="93">
        <f t="shared" si="3"/>
        <v>6.6799999999999998E-2</v>
      </c>
    </row>
    <row r="59" spans="1:6" ht="15" x14ac:dyDescent="0.25">
      <c r="A59" s="267" t="s">
        <v>207</v>
      </c>
      <c r="B59" s="267"/>
      <c r="C59" s="94">
        <f>(C35+C47+C54+C58)</f>
        <v>0.87490000000000001</v>
      </c>
      <c r="D59" s="94">
        <f t="shared" ref="D59:E59" si="4">(D35+D47+D54+D58)</f>
        <v>0.49980000000000002</v>
      </c>
      <c r="E59" s="94">
        <f t="shared" si="4"/>
        <v>1.1666000000000001</v>
      </c>
      <c r="F59" s="94">
        <f>(F35+F47+F54+F58)</f>
        <v>0.73399999999999999</v>
      </c>
    </row>
    <row r="60" spans="1:6" ht="16.5" customHeight="1" x14ac:dyDescent="0.2">
      <c r="A60" s="264" t="s">
        <v>208</v>
      </c>
      <c r="B60" s="264"/>
      <c r="C60" s="264"/>
      <c r="D60" s="264"/>
      <c r="E60" s="264"/>
      <c r="F60" s="264"/>
    </row>
    <row r="61" spans="1:6" ht="16.5" customHeight="1" x14ac:dyDescent="0.2">
      <c r="A61" s="265"/>
      <c r="B61" s="265"/>
      <c r="C61" s="265"/>
      <c r="D61" s="265"/>
      <c r="E61" s="265"/>
      <c r="F61" s="265"/>
    </row>
  </sheetData>
  <sheetProtection algorithmName="SHA-512" hashValue="2GoGGYq75H/iLsc7Qet8xpsjFdRCj1ZlN9CkSghPMUQmYOnKyin+7cPFw+cXB5J0t48CuMxe+zAVt4bVOa21qQ==" saltValue="Gr9UvN9BTM695dI8PmJ0Ng==" spinCount="100000" sheet="1" objects="1" scenarios="1"/>
  <mergeCells count="14">
    <mergeCell ref="A18:F18"/>
    <mergeCell ref="B22:F22"/>
    <mergeCell ref="A23:A24"/>
    <mergeCell ref="B23:B24"/>
    <mergeCell ref="C23:D23"/>
    <mergeCell ref="E23:F23"/>
    <mergeCell ref="A21:D21"/>
    <mergeCell ref="A20:F20"/>
    <mergeCell ref="A60:F61"/>
    <mergeCell ref="A25:F25"/>
    <mergeCell ref="A36:F36"/>
    <mergeCell ref="A48:F48"/>
    <mergeCell ref="A55:F55"/>
    <mergeCell ref="A59:B59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6</vt:i4>
      </vt:variant>
    </vt:vector>
  </HeadingPairs>
  <TitlesOfParts>
    <vt:vector size="14" baseType="lpstr">
      <vt:lpstr>Orçamento Resumo</vt:lpstr>
      <vt:lpstr>Planilha Orçmentária</vt:lpstr>
      <vt:lpstr>Composição de custo</vt:lpstr>
      <vt:lpstr>Orçamento Cusva ABC Serviço</vt:lpstr>
      <vt:lpstr>CRONOGRAMA</vt:lpstr>
      <vt:lpstr>Memória de Cálculo</vt:lpstr>
      <vt:lpstr>BDI</vt:lpstr>
      <vt:lpstr>Encargos Sociais</vt:lpstr>
      <vt:lpstr>BDI!Area_de_impressao</vt:lpstr>
      <vt:lpstr>CRONOGRAMA!Area_de_impressao</vt:lpstr>
      <vt:lpstr>'Encargos Sociais'!Area_de_impressao</vt:lpstr>
      <vt:lpstr>'Memória de Cálculo'!Area_de_impressao</vt:lpstr>
      <vt:lpstr>'Orçamento Cusva ABC Serviço'!Area_de_impressao</vt:lpstr>
      <vt:lpstr>'Orçamento Resumo'!Area_de_impressao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CPL C</cp:lastModifiedBy>
  <cp:revision>0</cp:revision>
  <cp:lastPrinted>2022-04-25T17:48:25Z</cp:lastPrinted>
  <dcterms:created xsi:type="dcterms:W3CDTF">2019-07-29T19:43:47Z</dcterms:created>
  <dcterms:modified xsi:type="dcterms:W3CDTF">2022-12-07T17:58:01Z</dcterms:modified>
</cp:coreProperties>
</file>